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5"/>
  <workbookPr updateLinks="never" hidePivotFieldList="1" defaultThemeVersion="124226"/>
  <mc:AlternateContent xmlns:mc="http://schemas.openxmlformats.org/markup-compatibility/2006">
    <mc:Choice Requires="x15">
      <x15ac:absPath xmlns:x15ac="http://schemas.microsoft.com/office/spreadsheetml/2010/11/ac" url="/Users/erickvam/Documents/Next Career/Selling 2 Steps Ahead/Sales Assets/"/>
    </mc:Choice>
  </mc:AlternateContent>
  <xr:revisionPtr revIDLastSave="0" documentId="13_ncr:1_{5D244BCE-C684-C947-AEC2-EADB2639161C}" xr6:coauthVersionLast="47" xr6:coauthVersionMax="47" xr10:uidLastSave="{00000000-0000-0000-0000-000000000000}"/>
  <bookViews>
    <workbookView xWindow="0" yWindow="580" windowWidth="28800" windowHeight="18060" tabRatio="692" activeTab="1" xr2:uid="{00000000-000D-0000-FFFF-FFFF00000000}"/>
  </bookViews>
  <sheets>
    <sheet name="Business Case Calculations" sheetId="2" r:id="rId1"/>
    <sheet name="Business Case Summary" sheetId="1" r:id="rId2"/>
  </sheets>
  <externalReferences>
    <externalReference r:id="rId3"/>
    <externalReference r:id="rId4"/>
  </externalReferences>
  <definedNames>
    <definedName name="_xlnm._FilterDatabase" localSheetId="0" hidden="1">'Business Case Calculations'!$B$1:$B$236</definedName>
    <definedName name="Analysis_period">[1]Settings!$B$9</definedName>
    <definedName name="Company_name">[1]Inputs!$B$4</definedName>
    <definedName name="Department">#REF!</definedName>
    <definedName name="List_Depts">[2]!Table1[Department Label]</definedName>
    <definedName name="List_GL">[2]!Table2[G/L Label]</definedName>
    <definedName name="Mileage_Rate">#REF!</definedName>
    <definedName name="Service_or_OnPremise">[1]Inputs!$B$10</definedName>
    <definedName name="Total_Entertainment">#REF!</definedName>
    <definedName name="Total_Meals">#REF!</definedName>
    <definedName name="Total_Mileage_Reimburse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F26" i="1"/>
  <c r="E26" i="1"/>
  <c r="D26" i="1"/>
  <c r="B220" i="2"/>
  <c r="B175" i="2"/>
  <c r="B59" i="2" l="1"/>
  <c r="B173" i="2"/>
  <c r="B62" i="2" l="1"/>
  <c r="B55" i="2"/>
  <c r="B53" i="2"/>
  <c r="B52" i="2"/>
  <c r="B54" i="2" l="1"/>
  <c r="B56" i="2" s="1"/>
  <c r="B51" i="2" s="1"/>
  <c r="E5" i="1" s="1"/>
  <c r="B221" i="2"/>
  <c r="B195" i="2"/>
  <c r="B194" i="2"/>
  <c r="B209" i="2"/>
  <c r="B203" i="2" s="1"/>
  <c r="E18" i="1" s="1"/>
  <c r="F18" i="1" s="1"/>
  <c r="G18" i="1" s="1"/>
  <c r="G5" i="1" l="1"/>
  <c r="F5" i="1"/>
  <c r="B196" i="2"/>
  <c r="B198" i="2" s="1"/>
  <c r="B200" i="2" s="1"/>
  <c r="B201" i="2" s="1"/>
  <c r="B222" i="2"/>
  <c r="B211" i="2" s="1"/>
  <c r="E17" i="1" s="1"/>
  <c r="F17" i="1" s="1"/>
  <c r="G17" i="1" s="1"/>
  <c r="B25" i="2" l="1"/>
  <c r="B124" i="2"/>
  <c r="B126" i="2" s="1"/>
  <c r="B123" i="2" s="1"/>
  <c r="E10" i="1" s="1"/>
  <c r="F10" i="1" s="1"/>
  <c r="G10" i="1" s="1"/>
  <c r="B140" i="2"/>
  <c r="B142" i="2" s="1"/>
  <c r="B145" i="2"/>
  <c r="B167" i="2"/>
  <c r="C157" i="2"/>
  <c r="C156" i="2"/>
  <c r="B151" i="2"/>
  <c r="B136" i="2"/>
  <c r="B137" i="2" s="1"/>
  <c r="B129" i="2" s="1"/>
  <c r="E11" i="1" s="1"/>
  <c r="B43" i="2"/>
  <c r="B65" i="2"/>
  <c r="B66" i="2"/>
  <c r="B78" i="2"/>
  <c r="B79" i="2"/>
  <c r="B41" i="2"/>
  <c r="B42" i="2"/>
  <c r="B46" i="2"/>
  <c r="B47" i="2"/>
  <c r="E15" i="1"/>
  <c r="F15" i="1" s="1"/>
  <c r="G15" i="1" s="1"/>
  <c r="B69" i="2" l="1"/>
  <c r="B71" i="2" s="1"/>
  <c r="C71" i="2" s="1"/>
  <c r="B157" i="2"/>
  <c r="B144" i="2"/>
  <c r="B147" i="2" s="1"/>
  <c r="B188" i="2"/>
  <c r="B192" i="2" s="1"/>
  <c r="B187" i="2" s="1"/>
  <c r="E16" i="1" s="1"/>
  <c r="F16" i="1" s="1"/>
  <c r="G16" i="1" s="1"/>
  <c r="B101" i="2"/>
  <c r="B82" i="2"/>
  <c r="B84" i="2" s="1"/>
  <c r="C84" i="2" s="1"/>
  <c r="B150" i="2"/>
  <c r="B153" i="2" s="1"/>
  <c r="B156" i="2"/>
  <c r="B80" i="2"/>
  <c r="B44" i="2"/>
  <c r="B67" i="2"/>
  <c r="B48" i="2"/>
  <c r="F11" i="1"/>
  <c r="B49" i="2" l="1"/>
  <c r="B40" i="2" s="1"/>
  <c r="E4" i="1" s="1"/>
  <c r="B72" i="2"/>
  <c r="B158" i="2"/>
  <c r="B155" i="2" s="1"/>
  <c r="B114" i="2"/>
  <c r="B113" i="2"/>
  <c r="B108" i="2"/>
  <c r="B107" i="2"/>
  <c r="B85" i="2"/>
  <c r="B26" i="2"/>
  <c r="B162" i="2" s="1"/>
  <c r="B27" i="2"/>
  <c r="B161" i="2" s="1"/>
  <c r="G11" i="1"/>
  <c r="F4" i="1" l="1"/>
  <c r="G4" i="1" s="1"/>
  <c r="B64" i="2"/>
  <c r="E7" i="1" s="1"/>
  <c r="B139" i="2"/>
  <c r="E12" i="1" s="1"/>
  <c r="B115" i="2"/>
  <c r="B117" i="2" s="1"/>
  <c r="B109" i="2"/>
  <c r="B111" i="2" s="1"/>
  <c r="B88" i="2"/>
  <c r="B90" i="2" s="1"/>
  <c r="B87" i="2" s="1"/>
  <c r="E8" i="1" s="1"/>
  <c r="F8" i="1" s="1"/>
  <c r="G8" i="1" s="1"/>
  <c r="B163" i="2"/>
  <c r="B165" i="2" s="1"/>
  <c r="B20" i="2"/>
  <c r="B34" i="2" s="1"/>
  <c r="B102" i="2"/>
  <c r="B103" i="2" s="1"/>
  <c r="B105" i="2" s="1"/>
  <c r="B58" i="2"/>
  <c r="E6" i="1" s="1"/>
  <c r="F6" i="1" s="1"/>
  <c r="G6" i="1" s="1"/>
  <c r="F7" i="1" l="1"/>
  <c r="F12" i="1"/>
  <c r="B119" i="2"/>
  <c r="B121" i="2" s="1"/>
  <c r="B100" i="2" s="1"/>
  <c r="E9" i="1" s="1"/>
  <c r="B166" i="2"/>
  <c r="B168" i="2" s="1"/>
  <c r="B160" i="2" s="1"/>
  <c r="G7" i="1" l="1"/>
  <c r="E13" i="1"/>
  <c r="F9" i="1"/>
  <c r="G9" i="1" s="1"/>
  <c r="G12" i="1"/>
  <c r="F13" i="1" l="1"/>
  <c r="G13" i="1" l="1"/>
  <c r="B174" i="2" l="1"/>
  <c r="B176" i="2" s="1"/>
  <c r="B171" i="2" s="1"/>
  <c r="E14" i="1" s="1"/>
  <c r="F14" i="1" l="1"/>
  <c r="E19" i="1"/>
  <c r="G14" i="1" l="1"/>
  <c r="G19" i="1" s="1"/>
  <c r="F19" i="1"/>
</calcChain>
</file>

<file path=xl/sharedStrings.xml><?xml version="1.0" encoding="utf-8"?>
<sst xmlns="http://schemas.openxmlformats.org/spreadsheetml/2006/main" count="319" uniqueCount="245">
  <si>
    <t>Cost Per Check</t>
  </si>
  <si>
    <t>% of Expense Reports Paid by Check</t>
  </si>
  <si>
    <r>
      <t>Printing and Mailing Supplies</t>
    </r>
    <r>
      <rPr>
        <sz val="10"/>
        <rFont val="Arial"/>
        <family val="2"/>
      </rPr>
      <t xml:space="preserve"> – Calculated based on the average cost of printing paper 2 pages of paper and mailing supplies.</t>
    </r>
  </si>
  <si>
    <t>Cost Per Direct Deposit</t>
  </si>
  <si>
    <r>
      <t xml:space="preserve">Direct Deposit </t>
    </r>
    <r>
      <rPr>
        <sz val="10"/>
        <rFont val="Arial"/>
        <family val="2"/>
      </rPr>
      <t>– Calculated based on number of expense reports x amount paid for a direct deposit.</t>
    </r>
  </si>
  <si>
    <t>% of Expense Reports Paid by Direct Deposit</t>
  </si>
  <si>
    <t>% of Expense Reports Delivered by Direct Deposit</t>
  </si>
  <si>
    <t>Days</t>
  </si>
  <si>
    <t>Rebate</t>
  </si>
  <si>
    <t>Improved Fraud Detection</t>
  </si>
  <si>
    <t>Net savings from implementing Concur solutions</t>
  </si>
  <si>
    <t>Year 1</t>
  </si>
  <si>
    <t>Year 2</t>
  </si>
  <si>
    <t>Year 3</t>
  </si>
  <si>
    <t>Savings</t>
  </si>
  <si>
    <t>Fraud reduction</t>
  </si>
  <si>
    <t>Total savings</t>
  </si>
  <si>
    <t>FTE Salary and Benefits</t>
  </si>
  <si>
    <t>Eliminating Paper</t>
  </si>
  <si>
    <t>Cost per Printed Page</t>
  </si>
  <si>
    <t>Traveler Salary</t>
  </si>
  <si>
    <t>Hourly Labor Rate</t>
  </si>
  <si>
    <t>Time Savings in Minutes</t>
  </si>
  <si>
    <t>Number of Hours Saved</t>
  </si>
  <si>
    <t>Total Dollars Saved</t>
  </si>
  <si>
    <t>Total Hours in a Year</t>
  </si>
  <si>
    <t>Reduced Ticketing Costs</t>
  </si>
  <si>
    <t>Increase Travel Policy Compliance</t>
  </si>
  <si>
    <t>Improved Policy Controls</t>
  </si>
  <si>
    <t>Increased Travel Policy Compliance</t>
  </si>
  <si>
    <t>Manager Salary</t>
  </si>
  <si>
    <t>Traveler and Manager Productivity</t>
  </si>
  <si>
    <t xml:space="preserve">Traveler and Manager Productivity </t>
  </si>
  <si>
    <t>Actual</t>
  </si>
  <si>
    <t>Statistics</t>
  </si>
  <si>
    <t>Annual Expense Reports</t>
  </si>
  <si>
    <t>Annual Travel Bookings</t>
  </si>
  <si>
    <t>Estimated AP Salary and Benefits</t>
  </si>
  <si>
    <t>Estimated Traveler Salary and Benefits</t>
  </si>
  <si>
    <t>GL Air Spend</t>
  </si>
  <si>
    <t>GL Hotel Spend</t>
  </si>
  <si>
    <t>Total Out of Agency Spend</t>
  </si>
  <si>
    <t>Estimated Approver Salary and Benefits</t>
  </si>
  <si>
    <t>Total Expense Reports</t>
  </si>
  <si>
    <t>Number of Expense Reports</t>
  </si>
  <si>
    <t xml:space="preserve">Total Travel Bookings </t>
  </si>
  <si>
    <t>Annual Ticketing Cost Savings</t>
  </si>
  <si>
    <t>Total Air, Hotel, and Car Spend</t>
  </si>
  <si>
    <t>Agency Air, Hotel, and Car Spend</t>
  </si>
  <si>
    <t>Agency Air Spend</t>
  </si>
  <si>
    <t>Agency Hotel Spend</t>
  </si>
  <si>
    <t>Agency Car Spend</t>
  </si>
  <si>
    <t>GL Air, Hotel, and Car Spend</t>
  </si>
  <si>
    <t>% Currently Eligible for Full 100% Deduction</t>
  </si>
  <si>
    <t>Marginal Corporate Tax Rate</t>
  </si>
  <si>
    <t>Potential Savings from Proper Classification</t>
  </si>
  <si>
    <t>Tax Savings</t>
  </si>
  <si>
    <t xml:space="preserve">GL Meal and Entertainment Spend </t>
  </si>
  <si>
    <t>On average 10% of meals and entertainment qualify for the full 100% deduction</t>
  </si>
  <si>
    <t>Common Violations</t>
  </si>
  <si>
    <t>Lead time less than 14 days</t>
  </si>
  <si>
    <t>Booking exceeds the low cost option by $$$</t>
  </si>
  <si>
    <t>Travel booked in policy, but upgraded at the counter</t>
  </si>
  <si>
    <t>GPS, fuel option, or insurance added to car rental</t>
  </si>
  <si>
    <t>Increased class of service</t>
  </si>
  <si>
    <t>Fraud Examples:</t>
  </si>
  <si>
    <t>Book a full fare airline ticket, cancel the ticket, rebook the ticket at a lower price, and pocket the difference.</t>
  </si>
  <si>
    <t>Intentionally submit the same airline ticket multiple times for reimbursement.</t>
  </si>
  <si>
    <t>Book a full fare airline ticket, cancel the ticket, and use the ticket for personal travel.</t>
  </si>
  <si>
    <t>Submitting false air, hotel, or car rental receipts.</t>
  </si>
  <si>
    <t>Total Travel Expenses</t>
  </si>
  <si>
    <t>Current Corporate Card Usage Percentage</t>
  </si>
  <si>
    <t>Increased Corporate Card Usage Percentage</t>
  </si>
  <si>
    <t>Increased Corporate Card Spend</t>
  </si>
  <si>
    <t>Increased Corporate Card Usage Benefit</t>
  </si>
  <si>
    <t>GL Other Spend</t>
  </si>
  <si>
    <t xml:space="preserve">Current Corporate Card Spend </t>
  </si>
  <si>
    <t>Eliminate Expense Report Keying</t>
  </si>
  <si>
    <t>Audit Reduction</t>
  </si>
  <si>
    <t>Financial Reporting Reduction</t>
  </si>
  <si>
    <t>Total FTE Reduction</t>
  </si>
  <si>
    <t>Total FTE Savings</t>
  </si>
  <si>
    <t>Current Online Booking Adoption</t>
  </si>
  <si>
    <t>Projected Online Booking Adoption</t>
  </si>
  <si>
    <t>Current Online Adoption Rate</t>
  </si>
  <si>
    <t>Online Booking Cost Savings</t>
  </si>
  <si>
    <t>Mailing Costs</t>
  </si>
  <si>
    <t>US Mail</t>
  </si>
  <si>
    <t>Total Mailing Costs</t>
  </si>
  <si>
    <t>% of Expense Reports Delivered by Express Mail</t>
  </si>
  <si>
    <t>% of Expense Reports Delivered by US Mail</t>
  </si>
  <si>
    <t>Reduced Agency Fulfillment Fees</t>
  </si>
  <si>
    <r>
      <t>The Value of E-Receipts</t>
    </r>
    <r>
      <rPr>
        <sz val="10"/>
        <rFont val="Arial"/>
        <family val="2"/>
      </rPr>
      <t xml:space="preserve"> - The airlines' continuing strategy to unbundle products and pricing remains troublesome for corporate travel managers keen to measure total trip costs. According to a recent survey conducted by the Association of Corporate Travel Executives, just 20 percent of 297 corporate buyers said their organizations track total trip expenditures "very well." When asked if they tabulate total trip cost for top destinations, more than three quarters of respondents said "no." Yet more than 40 percent said "unmanaged ancillary fees" of all flavors represent between 5 percent and 15 percent of their organizations' total T&amp;E costs. Another 27 percent said such fees represent even more of the total.</t>
    </r>
  </si>
  <si>
    <t>Mini bar, movie, laundry, massage added to room charge</t>
  </si>
  <si>
    <t>Airline baggage, seat assignment, or flight time change fee</t>
  </si>
  <si>
    <t>Mileage Savings</t>
  </si>
  <si>
    <t>Current Mileage Expense</t>
  </si>
  <si>
    <t>Anticipated accuracy savings</t>
  </si>
  <si>
    <t>Anticipated Savings</t>
  </si>
  <si>
    <t>GL Mileage Spend</t>
  </si>
  <si>
    <r>
      <t xml:space="preserve">Mileage Savings - </t>
    </r>
    <r>
      <rPr>
        <sz val="10"/>
        <rFont val="Arial"/>
        <family val="2"/>
      </rPr>
      <t xml:space="preserve">Accurate calculation of mileage and deduction of commuter miles directly affects the cost of mileage reimbursement.  In addition, accurate mileage reporting enables organizations to identify potential mileage abuse and allow management to accurately deploy employees to the right locations.  Finally, accurate mileage reporting enables organizations to make decisions regarding fleet car usage or car rental policy which directly affects mileage reimbursement costs. </t>
    </r>
  </si>
  <si>
    <t>Additional Online Bookings</t>
  </si>
  <si>
    <t>Estimated % Eligible for Full 100% Deduction</t>
  </si>
  <si>
    <t>GL Air, Hotel, Car, Meals, and Other Spend</t>
  </si>
  <si>
    <t>Reduced Ticket Costs - Direct Connects</t>
  </si>
  <si>
    <t>Increased Use of Preferred Supplier Discounts</t>
  </si>
  <si>
    <t>Increase Use of Preferred Supplier Discounts</t>
  </si>
  <si>
    <t>Eliminate Scanning or Filing Paper Receipts</t>
  </si>
  <si>
    <t>GL Total Spend</t>
  </si>
  <si>
    <t>Total Agency Air Spend</t>
  </si>
  <si>
    <t>Total General Ledger Air Spend</t>
  </si>
  <si>
    <t>Air Leakage</t>
  </si>
  <si>
    <t>Total General Ledger Hotel Spend</t>
  </si>
  <si>
    <t>Total Agency Hotel Spend</t>
  </si>
  <si>
    <t>Hotel Leakage</t>
  </si>
  <si>
    <t>Average Hotel Discounts</t>
  </si>
  <si>
    <t>Average Air Discounts</t>
  </si>
  <si>
    <t>Total General Ledger Car Spend</t>
  </si>
  <si>
    <t>Total Agency Car Spend</t>
  </si>
  <si>
    <t>Car Leakage</t>
  </si>
  <si>
    <t>Average Car Discounts</t>
  </si>
  <si>
    <t>GL Car Spend</t>
  </si>
  <si>
    <t>Estimating 2% - 4%</t>
  </si>
  <si>
    <t>Potential Savings</t>
  </si>
  <si>
    <t>Estimating 12% - 22%</t>
  </si>
  <si>
    <t>Total Potential Savings</t>
  </si>
  <si>
    <t>Estimate Capture</t>
  </si>
  <si>
    <t>Estimated Increase in Preferred Supplier Discounts</t>
  </si>
  <si>
    <t>Estimating 4% - 8%</t>
  </si>
  <si>
    <t>Where Is My Check, Corporate Card Issues, and Manual Accounting Adjustments Reduction</t>
  </si>
  <si>
    <t>IT Personnel Support Costs</t>
  </si>
  <si>
    <t>IT Hardware and Other Infrastructure Costs</t>
  </si>
  <si>
    <t>Corporate Accounts Payable FTE Reallocation</t>
  </si>
  <si>
    <t>Corporate AP FTE Reallocation</t>
  </si>
  <si>
    <r>
      <t xml:space="preserve">Corporate Accounts Payable FTE Reallocation - </t>
    </r>
    <r>
      <rPr>
        <sz val="10"/>
        <rFont val="Arial"/>
        <family val="2"/>
      </rPr>
      <t>Calculated based on the total wages and benefits of an accounts payable employee multiplied by the anticipated headcount reduction from process improvement.</t>
    </r>
  </si>
  <si>
    <t>Hardware, Infrastructure, and Development Savings</t>
  </si>
  <si>
    <t>Initial Hardware and Support Services</t>
  </si>
  <si>
    <t>Network Performance Testing and Support</t>
  </si>
  <si>
    <t>Disaster Recovery Hardware &amp; Support</t>
  </si>
  <si>
    <t>Enhancement Requests</t>
  </si>
  <si>
    <t>Total Hardware, Infrastructure, and Development Savings</t>
  </si>
  <si>
    <t>Application Support Efficiency</t>
  </si>
  <si>
    <t>Major Release Upgrade Testing and Change Management</t>
  </si>
  <si>
    <t>Total FTE</t>
  </si>
  <si>
    <t>Monitoring Production Jobs</t>
  </si>
  <si>
    <r>
      <t>Monitoring Production Jobs</t>
    </r>
    <r>
      <rPr>
        <sz val="10"/>
        <rFont val="Arial"/>
        <family val="2"/>
      </rPr>
      <t xml:space="preserve"> - Monitoring application processes and jobs to ensure successful completion and compliance, while troubleshooting errors.</t>
    </r>
  </si>
  <si>
    <t>Service Configuration Changes</t>
  </si>
  <si>
    <t>Reviewing and Advising on Monthly Release Changes</t>
  </si>
  <si>
    <r>
      <t>Reviewing and Advising on Monthly Release Changes</t>
    </r>
    <r>
      <rPr>
        <sz val="10"/>
        <rFont val="Arial"/>
        <family val="2"/>
      </rPr>
      <t xml:space="preserve"> – Reviewing monthly release notes and advising when items will affect your configuration to help you decide which features to activate.</t>
    </r>
  </si>
  <si>
    <t>On-going Case Review and Recommendation</t>
  </si>
  <si>
    <r>
      <rPr>
        <b/>
        <sz val="10"/>
        <rFont val="Arial"/>
        <family val="2"/>
      </rPr>
      <t>On-going Case Review and Recommendation</t>
    </r>
    <r>
      <rPr>
        <sz val="10"/>
        <rFont val="Arial"/>
        <family val="2"/>
      </rPr>
      <t xml:space="preserve"> - Identifying common user issues and advising how you can educate your users on these issues inefficiencies based upon the application of best practices tailored to your environment.</t>
    </r>
  </si>
  <si>
    <t>Best Practices Consulting</t>
  </si>
  <si>
    <r>
      <t>Best Practices Consulting -</t>
    </r>
    <r>
      <rPr>
        <sz val="10"/>
        <rFont val="Arial"/>
        <family val="2"/>
      </rPr>
      <t xml:space="preserve"> Recommending best-in-class configurations to optimize compliance, establish user permissions and define compliance rule settings to help identify policy violations.</t>
    </r>
  </si>
  <si>
    <t>Total Application Support Efficiency</t>
  </si>
  <si>
    <t>Total FTEs</t>
  </si>
  <si>
    <t>Estimated Application Support Salary and Benefits</t>
  </si>
  <si>
    <t>Total Application Support Efficiency Savings</t>
  </si>
  <si>
    <t>Total GL Hotel, Car, and Meal Spend</t>
  </si>
  <si>
    <t>VAT eligible categories</t>
  </si>
  <si>
    <t>Based on automation in the additional countries.</t>
  </si>
  <si>
    <t>Flags the expense, notifies the traveler, notes the expense on cover page, calculates the VAT when not provided, and provides reporting for reclaim.</t>
  </si>
  <si>
    <t>Average International VAT Rate</t>
  </si>
  <si>
    <t>VAT Eligible for Recovery</t>
  </si>
  <si>
    <t>% VAT Currently Recovered</t>
  </si>
  <si>
    <t>VAT Currently Recovered</t>
  </si>
  <si>
    <t>VAT Recovery Increase</t>
  </si>
  <si>
    <t>Percent of Foreign Expenses</t>
  </si>
  <si>
    <t>Foreign Spend %</t>
  </si>
  <si>
    <t>Total VAT Eligible Expenses</t>
  </si>
  <si>
    <t>Major Upgrades</t>
  </si>
  <si>
    <t>Current Booking Tool Fee</t>
  </si>
  <si>
    <t>Current On-line Adoption</t>
  </si>
  <si>
    <t xml:space="preserve">Total On-Line Travel Bookings </t>
  </si>
  <si>
    <t>Total Reduction in On-line Booking Fees</t>
  </si>
  <si>
    <t>Total Travel Bookings</t>
  </si>
  <si>
    <t>On-line Booking Transaction Fee</t>
  </si>
  <si>
    <t>Reduced Online Booking Fees</t>
  </si>
  <si>
    <t>Average Direct Connect Ticket Savings</t>
  </si>
  <si>
    <r>
      <t xml:space="preserve">Paper Check </t>
    </r>
    <r>
      <rPr>
        <sz val="10"/>
        <rFont val="Arial"/>
        <family val="2"/>
      </rPr>
      <t>– Calculated based on number of expense reports x amount paid for a paper check.  This includes the people time, printing costs, and mailing costs.</t>
    </r>
  </si>
  <si>
    <t>Duplicate receipt submission</t>
  </si>
  <si>
    <t>Direct Connect Air Volume</t>
  </si>
  <si>
    <t>Estimated SWABiz or Direct Supplier Usage</t>
  </si>
  <si>
    <t>GL Meals and Entertainment Spend</t>
  </si>
  <si>
    <t>Agent Assisted Fulfillment Fee</t>
  </si>
  <si>
    <t>Online Booking Fulfillment Fee</t>
  </si>
  <si>
    <t>Agent Phone Fulfillment Fee</t>
  </si>
  <si>
    <t>minutes</t>
  </si>
  <si>
    <t>Expanded Purchase Card Usage</t>
  </si>
  <si>
    <t>Potential Purchase Card Spend</t>
  </si>
  <si>
    <t>Current Purchase Card Spend</t>
  </si>
  <si>
    <t>Vendor Spend Analysis Examples:</t>
  </si>
  <si>
    <t>Non-preferred vendor spend reporting</t>
  </si>
  <si>
    <t>Purchase Card Rebate</t>
  </si>
  <si>
    <t>Aggregate category spend reporting and allow drill down to charge level</t>
  </si>
  <si>
    <t>Increased Rebates</t>
  </si>
  <si>
    <t>Capital equipment audit flag for review</t>
  </si>
  <si>
    <t>Increased T&amp;E Card Usage Rebates and Reduced Delinquency</t>
  </si>
  <si>
    <t>Increased T&amp;E Card Rebates &amp; Reduced Deliquencies</t>
  </si>
  <si>
    <t>Current T&amp;E Card Rebate Incentive</t>
  </si>
  <si>
    <t>Current T&amp;E Credit Card Spend</t>
  </si>
  <si>
    <t>Current P-Card Spend</t>
  </si>
  <si>
    <t>Current P-Card Rebate Incentive</t>
  </si>
  <si>
    <t>Southwest Air Spend</t>
  </si>
  <si>
    <t>FedEx</t>
  </si>
  <si>
    <t>Increased Purchase Card Spend</t>
  </si>
  <si>
    <t>Audit rules to route certain purchase card spend categories for approval</t>
  </si>
  <si>
    <r>
      <t>Employee Entertainment Deduction</t>
    </r>
    <r>
      <rPr>
        <sz val="10"/>
        <rFont val="Arial"/>
        <family val="2"/>
      </rPr>
      <t xml:space="preserve"> – The IRS allows companies to take only a 50% deduction for most meals and entertainment.  However, certain meals (typically those provided to employees while at or near their place of work) are 100% deductible.  Employee meal deduction is a tax benefit most organizations fail to recognize due to the inherent challenges in keeping accurate records using a paper-based expense reimbursement process.  In addition, companies often fail to fully leverage VAT reclaim due to failure to notify travelers about receipt requirement or the inability to determine the reclaim potential.</t>
    </r>
  </si>
  <si>
    <t>Aberdeen Group, in their Managing the T&amp;E Lifecycle report found that the average T&amp;E processing cost was $35.28 for each report.  Similarly, Paystream Advisors, in their Travel and Expense Management White Paper found an average processing cost of $35.  In this analysis, the back-office staff time required for error management is shown on the "Back-office" pages, but the other excess transaction costs (the front-office staff costs, and the costs of re-routing and additional documentation, etc.) are shown below.</t>
  </si>
  <si>
    <t>This secion provides high level ROI justification and it's is helpful to reference any 3rd party endorsement for the savings.  This adds to the credibility of your overall savings.</t>
  </si>
  <si>
    <t xml:space="preserve">This section provides the basic metrics you captured during the discovery interview.  </t>
  </si>
  <si>
    <t>QuickPayables Cliqbook Travel Adoption Rate</t>
  </si>
  <si>
    <t>Average QuickPayables Corporate Card Usage</t>
  </si>
  <si>
    <r>
      <t xml:space="preserve">Eliminate Expense Report Keying - </t>
    </r>
    <r>
      <rPr>
        <sz val="10"/>
        <rFont val="Arial"/>
        <family val="2"/>
      </rPr>
      <t>QuickPayables captures expense report and invoice metrics from the employee and eliminates the need to re-travel expenses.</t>
    </r>
  </si>
  <si>
    <r>
      <t xml:space="preserve">Scanning and Filing Paper Reports or Receipts - </t>
    </r>
    <r>
      <rPr>
        <sz val="10"/>
        <rFont val="Arial"/>
        <family val="2"/>
      </rPr>
      <t>QuickPayables captures reports and receipts electronically so there is not need to scan, file, or store paper reports or receipts..</t>
    </r>
  </si>
  <si>
    <r>
      <t xml:space="preserve">Audit Reduction - </t>
    </r>
    <r>
      <rPr>
        <sz val="10"/>
        <rFont val="Arial"/>
        <family val="2"/>
      </rPr>
      <t>QuickPayables’s unique ability to implement travel policy audit rules on electronic vendor receipts enables audit to focus time on questionable spend items.  In addition, our unique ability to identify variances between booked vs. expensed travel enables audit to focus on suspect transactions which were booked in policy, but had changes prior to reimbursement.  Finally, QuickPayables 3rd party audit service ensures 20% of all receipts are matched against what is entered into the system.</t>
    </r>
  </si>
  <si>
    <r>
      <t xml:space="preserve">Financial Reporting Reduction - </t>
    </r>
    <r>
      <rPr>
        <sz val="10"/>
        <rFont val="Arial"/>
        <family val="2"/>
      </rPr>
      <t>QuickPayables provides detailed travel and expense reporting which brings together global travel spend from multiple agencies and low cost carriers.  By implementing a solution which provides more complete reporting we eliminate the need to pull multiple systems together for reporting purposes.</t>
    </r>
  </si>
  <si>
    <r>
      <t xml:space="preserve">Issue Reduction – </t>
    </r>
    <r>
      <rPr>
        <sz val="10"/>
        <rFont val="Arial"/>
        <family val="2"/>
      </rPr>
      <t>QuickPayables keeps the traveler informed of their payment status every step of the way be sending email notifications and providing a status on-line.  IN addition, QuickPayables pays the traveler and the card which eliminates the need to perform reconciliation and payment of the corporate card on the travelers’ behalf.  Finally, QuickPayables automatically itemizes Hotel bills and assigns default expense types which assists the user in properly classifying the expense type and provides detailed accrual reporting so we eliminate the need to estimate and adjust each quarter.  We do the dirty work so you don't have to.</t>
    </r>
  </si>
  <si>
    <r>
      <t xml:space="preserve">Reduced Agency Fulfillment Fees – </t>
    </r>
    <r>
      <rPr>
        <sz val="10"/>
        <rFont val="Arial"/>
        <family val="2"/>
      </rPr>
      <t>QuickPayables enjoys one of the highest user adoption ratings in the industry for Online booking.  Our ability to encourage travelers to book Online is due in part to our broad access to travel content, simple user interface, consistency with expense reimbursement, change ticket functionality, and e-receipt capability.  By driving a higher volume of transactions Online you dramatically reduce the agency fulfillment fee and provide travelers with the convenience of on-demand service.</t>
    </r>
  </si>
  <si>
    <r>
      <t xml:space="preserve">Reduced Online Booking Fees - </t>
    </r>
    <r>
      <rPr>
        <sz val="10"/>
        <rFont val="Arial"/>
        <family val="2"/>
      </rPr>
      <t>QuickPayables's pricing model calculates transaction fees based on the number of expense reports submitted, but provides unlimited on-line booking so there is no separate fee for the on-line transaction.  This allows companies to continue pushing on-line adoption higher without incurring a separate on-line booking transaction fee.</t>
    </r>
  </si>
  <si>
    <r>
      <t xml:space="preserve">Reduced Ticket Costs - Direct Connects – </t>
    </r>
    <r>
      <rPr>
        <sz val="10"/>
        <rFont val="Arial"/>
        <family val="2"/>
      </rPr>
      <t>QuickPayables ensures your travelers have access to all travel options by building direct connect interfaces to all the major travel suppliers.  Companies like Air Canada and Southwest Airlines provide QuickPayables with access to low cost fares only available on their company web site.  This business model is becoming more common and QuickPayables is well positioned to address changes taking place with the American Airlines direct connect as well as other potential suppliers.  In addition, QuickPayables leverages a rich array of business rules and a stop light coding system called visual guilt to provide travelers with all the options available by color preference.  Finally, QuickPayables provides reporting on the flights selected and the flights which are not selected to provide a better understanding of travel selections.  By providing travelers with access to all the low cost options color coded by preference QuickPayables is able to encourage travelers to take advantage of low cost flight options.</t>
    </r>
  </si>
  <si>
    <r>
      <t xml:space="preserve">Traveler Productivity – </t>
    </r>
    <r>
      <rPr>
        <sz val="10"/>
        <rFont val="Arial"/>
        <family val="2"/>
      </rPr>
      <t xml:space="preserve">The Aberdeen Group estimates that completing a manual expense report, classifying expense categories, itemizing hotel bills, attaching receipts, and obtaining manager signature takes about 13 minutes longer than completing an automated expense report.  The QuickPayables time reduction is based on our e-receipt, credit card pre-population, automatic hotel itemization capability, and the elimination of mailing paper from the process.  </t>
    </r>
  </si>
  <si>
    <r>
      <t xml:space="preserve">Manager Productivity – </t>
    </r>
    <r>
      <rPr>
        <sz val="10"/>
        <rFont val="Arial"/>
        <family val="2"/>
      </rPr>
      <t>The time required to review and approve an electronic expense report takes approximately 4 minutes less than a paper report.  This is based on QuickPayables’s ability to provide off-line review and approval through the QuickPayables Mobile offering as well as the elimination of mailing expense reports from the process.</t>
    </r>
  </si>
  <si>
    <r>
      <t xml:space="preserve">Increased Travel Policy Compliance - </t>
    </r>
    <r>
      <rPr>
        <sz val="10"/>
        <rFont val="Arial"/>
        <family val="2"/>
      </rPr>
      <t xml:space="preserve">Implementing an automated expense system with built-in business rules for identifying questionable spend enables audit to focus on the right transactions and eliminate the potential for continued abuse. An American Express Travel Management Survey found that a typical company could cut its travel spending by approximately 2% by focusing on better policy enforcement.  QuickPayables makes that savings a reality by highlighting variances between booked vs. expensed travel spend and providing easily configurable audit rules.  In addition, QuickPayables's e-receipt capability enables business rules to be applied directly to hotel, car, and air receipts to highlight out of policy charges.  In addition, the Aberdeen Group estimates that 1/2% of travel spend is lost due to errors caused during the expense reimbursement process.  This is due to typographical errors, incorrect expense type categorization, duplicate receipt submission, incorrect currency, and the inability of accounts payable to identify and focus on higher risk transactions. </t>
    </r>
  </si>
  <si>
    <r>
      <t xml:space="preserve">Increased Use of Preferred Supplier Discounts – </t>
    </r>
    <r>
      <rPr>
        <sz val="10"/>
        <rFont val="Arial"/>
        <family val="2"/>
      </rPr>
      <t>Travel purchased outside the company preferred rate does not take advantage of immediate cost savings and limits the future negotiation power with travel suppliers.  QuickPayables's ability to reconcile travel purchased outside the travel agency or not utilizing corporate rates allows travel managers to identify and educate travelers on the proper process for booking travel and the importance of asking for the corporate rate.</t>
    </r>
  </si>
  <si>
    <r>
      <t xml:space="preserve">Improved Fraud Detection - </t>
    </r>
    <r>
      <rPr>
        <sz val="10"/>
        <rFont val="Arial"/>
        <family val="2"/>
      </rPr>
      <t>The Association of Certified Fraud Examiners, in their 2008 Report to the Nation, found that organizations lose, on average, $25,000 per incident of expense report fraud over a 3 year period.  More important, today economic pressures are causing a higher percentage of good people to make bad decisions with expense report fraud.   QuickPayables’s ability to highlight variances between booked and actual travel, our ability to identify unused airline tickets, and our ability to identify duplicate expense submissions enables QuickPayables to virtually eliminate fraud.  In its most recent Traveler Behavior Study, T&amp;E Magazine found that 17% of travelers admit to sometimes or always padding their expense report, and that the 40% of these fraudulent claims exceed $50.  This type of "minor" fraud can quickly add up to a significant loss to your organization.</t>
    </r>
  </si>
  <si>
    <r>
      <t xml:space="preserve">Hardware, Infrastructure, and Development Savings - </t>
    </r>
    <r>
      <rPr>
        <sz val="10"/>
        <rFont val="Arial"/>
        <family val="2"/>
      </rPr>
      <t>QuickPayables's Saas model includes all the hardware costs, disaster recovery costs, network optimization costs, and costs associated with implementing new product functionality.  Unlike most on-premise or hosted applications, QuickPayables provides everything you need as part of one predictable fee.  In contrast, on-premise or hosted applications may require their own hardware, additional disaster recovery hardware, and may involve complex testing to ensure the network infrastructure will support users globally with a responsible response time.  In addition, on-premise or hosted applications often charge incremental fees for every minor enhancement and occasionally introduce massive unplanned upgrade charges to add new capabilities to the application.  Finally, these major changes introduce major testing and change management requirements that can interfere with other it initiatives.  QuickPayables avoids the time, cost, and complexity of these changes and delivers everything you need at on transaction price with no surprises.</t>
    </r>
  </si>
  <si>
    <r>
      <rPr>
        <b/>
        <sz val="10"/>
        <rFont val="Arial"/>
        <family val="2"/>
      </rPr>
      <t>Initial Hardware and Support Services</t>
    </r>
    <r>
      <rPr>
        <sz val="10"/>
        <rFont val="Arial"/>
        <family val="2"/>
      </rPr>
      <t xml:space="preserve"> - QuickPayables's Saas model includes all hardware necessary to support our service from one of our redundant data centers and provides guaranteed application responsiveness.  On-Premise or hosted applications often require hardware to be purchased at the initiation of a project and may require additional hardware to be purchased to support expansion or to address application response requirements.</t>
    </r>
  </si>
  <si>
    <r>
      <rPr>
        <b/>
        <sz val="10"/>
        <rFont val="Arial"/>
        <family val="2"/>
      </rPr>
      <t>Network Performance Testing and Support</t>
    </r>
    <r>
      <rPr>
        <sz val="10"/>
        <rFont val="Arial"/>
        <family val="2"/>
      </rPr>
      <t xml:space="preserve"> - QuickPayables's Saas model provides sophisticated network performance monitoring from Akamai EdgePlatform to ensure our application meets optimal performance requirements anywhere in the world.  Our service architecture uses dynamic network routing as well as geographic server awareness to ensure we pull dynamic or static content from the best server location.  In contrast, many on-premise or hosted applications rely on the network hardware of their company data center, pull all dynamic and static content from the same geographic server farm, and don't have access to sophisticated network performance tools to ensure a consistent performance result.  This results in increased costs associated with troubleshooting network problems and many result in inconsistent performance based on time, date, or location.</t>
    </r>
  </si>
  <si>
    <r>
      <t xml:space="preserve">Disaster Recovery Hardware &amp; Support - </t>
    </r>
    <r>
      <rPr>
        <sz val="10"/>
        <rFont val="Arial"/>
        <family val="2"/>
      </rPr>
      <t>QuickPayables maintains redundant and replicated data centers to ensure your data and service availability are never compromised.  QuickPayables constantly monitors both server performance, vulnerability scanning, and other data center activities so your team can focus on other activities.  In comparison, many on-premise or hosted application providers charge a separate fee for maintaining  redundant hardware, data, or disaster recovery services.</t>
    </r>
  </si>
  <si>
    <r>
      <t>Major Upgrades</t>
    </r>
    <r>
      <rPr>
        <sz val="10"/>
        <rFont val="Arial"/>
        <family val="2"/>
      </rPr>
      <t xml:space="preserve"> - QuickPayables delivers new product functionality every month to ensure our solution is always current with supporting new innovations in travel and expense.  In addition, we are continually delivering new capabilities to address global changes in tax, receipt requirements, or other global changes which require new functionality.  In contrast, on-premise or hosted applications charge a significant fee for upgrading the system, testing the new functionality, and create a change management burden on employees.  Finally, QuickPayables's pricing model provides no upgrade surprises which are common and costly with on-premise or hosted applications.</t>
    </r>
  </si>
  <si>
    <r>
      <t xml:space="preserve">Enhancement Requests - </t>
    </r>
    <r>
      <rPr>
        <sz val="10"/>
        <rFont val="Arial"/>
        <family val="2"/>
      </rPr>
      <t>QuickPayables will create specific feature solution suggestions to introduce new functionality in our standard service and will provide updates on development requests at no additional charge.  In most cases, on-premise or hosted applications charge an additional fee for specific feature development, testing, and support resulting in being nickel and dimed for basic functionality changes.</t>
    </r>
  </si>
  <si>
    <r>
      <t>Application Support Efficiency</t>
    </r>
    <r>
      <rPr>
        <sz val="10"/>
        <rFont val="Arial"/>
        <family val="2"/>
      </rPr>
      <t xml:space="preserve"> - Calculated based on the reduction in application support labor cost to support an on-premise or hosted application vs. a multi-tenant Saas application such as QuickPayables.</t>
    </r>
  </si>
  <si>
    <r>
      <t>Major Release Upgrade Testing and Change Management</t>
    </r>
    <r>
      <rPr>
        <sz val="10"/>
        <rFont val="Arial"/>
        <family val="2"/>
      </rPr>
      <t xml:space="preserve"> - QuickPayables delivers a fully Saas certified application which enables our development team to introduce new features each month as part of our standard release cycle.  New features are delivered monthly in a disabled status, but can be enabled through our administrative console or by a request to your service administrator.  QuickPayables's Saas delivery model allows your organization to introduce only the features you require in small increments and eliminates the major release testing and change management associated with a major release change.</t>
    </r>
  </si>
  <si>
    <r>
      <t>Enhancement Requests</t>
    </r>
    <r>
      <rPr>
        <sz val="10"/>
        <rFont val="Arial"/>
        <family val="2"/>
      </rPr>
      <t xml:space="preserve"> - QuickPayables will create specific feature solution suggestions to introduce new functionality in our standard service and will provide updates on development requests at no additional charge.  In most cases, on-premise or hosted applications charge an additional fee for specific feature development, testing, and support.</t>
    </r>
  </si>
  <si>
    <r>
      <t xml:space="preserve">Disaster Recovery Hardware &amp; Support - </t>
    </r>
    <r>
      <rPr>
        <sz val="10"/>
        <rFont val="Arial"/>
        <family val="2"/>
      </rPr>
      <t>QuickPayables maintains redundant and replicated data centers to ensure your data and service availability are never compromised.  QuickPayables constantly monitors both server performance, vulnerability scanning, and other data center activities so your team can focus on other activities.</t>
    </r>
  </si>
  <si>
    <r>
      <t xml:space="preserve">Service Configuration Changes - </t>
    </r>
    <r>
      <rPr>
        <sz val="10"/>
        <rFont val="Arial"/>
        <family val="2"/>
      </rPr>
      <t>Addressing your ongoing needs as your QuickPayables solution is in production or as changes are implemented in production systems.  For example, tax changes, travel allowance changes, policy changes, audit rule changes, employee role changes, ect.</t>
    </r>
  </si>
  <si>
    <r>
      <t xml:space="preserve">Increased Card Usage Rebates and Reduced Delinquency – </t>
    </r>
    <r>
      <rPr>
        <sz val="10"/>
        <rFont val="Arial"/>
        <family val="2"/>
      </rPr>
      <t>QuickPayabless ability to pre-populate corporate card charges, itemize hotel charges, auto assign expense categories, and automatically pay the corporate card bill enables organizations to increase corporate card usage without mandating usage.  In addition, QuickPayables has developed a card optimization program to isolate employees who leverage cash or vendors with acceptance issues to further maximize the program.  Finally, corporate card programs provide better rebate incentives for customers who drive higher usage and improved payment timeliness.  QuickPayables has built in dunning notices to alert the employee, alert the manager, and alert accounts payable about delinquencies in expense report submission.</t>
    </r>
  </si>
  <si>
    <r>
      <t xml:space="preserve">Expanded Purchase Card Usage - </t>
    </r>
    <r>
      <rPr>
        <sz val="10"/>
        <rFont val="Arial"/>
        <family val="2"/>
      </rPr>
      <t>One of the advantages QuickPayables provides is that it allows a company to analyze how much is being spent with which each vendor.  This information can be useful for vendor negotiations or simply for ensuring that employees are complying with company "preferred vendor" policies.  Furthermore, QuickPayables improves controls by ensuring that all reports are completed accurately and completely and in compliance with company policy.  Managers can identify trends and areas of where spending is unusually high or out of compliance with company norms.  These heightened controls are especially critical given the requirement that many organizations face to comply with the Sarbanes-Oxley Act.</t>
    </r>
  </si>
  <si>
    <t>This secion provides an explaination of savings for one specific are of the business case. The KPI's captured above are automatically filled into this sheet and you simply adjust the assumptions in grey to adjust the savings for this one area.  Savings are represented in green.  The goal is to educate the prospect on each area of savings individually, gain agreement and not reveal the total savings until the end.</t>
  </si>
  <si>
    <t>Pricing</t>
  </si>
  <si>
    <t>Product 1</t>
  </si>
  <si>
    <t>Product 2</t>
  </si>
  <si>
    <t>Product 3</t>
  </si>
  <si>
    <t>Implementation Cost</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</si>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</sst>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_(&quot;$&quot;* #,##0_);_(&quot;$&quot;* \(#,##0\);_(&quot;$&quot;* &quot;-&quot;??_);_(@_)"/>
  </numFmts>
  <fonts count="12" x14ac:knownFonts="1">
    <font>
      <sz val="10"/>
      <name val="Arial"/>
    </font>
    <font>
      <sz val="11"/>
      <color theme="1"/>
      <name val="Calibri"/>
      <family val="2"/>
      <scheme val="minor"/>
    </font>
    <font>
      <sz val="10"/>
      <name val="Arial"/>
      <family val="2"/>
    </font>
    <font>
      <b/>
      <sz val="10"/>
      <name val="Arial"/>
      <family val="2"/>
    </font>
    <font>
      <sz val="8"/>
      <name val="Arial"/>
      <family val="2"/>
    </font>
    <font>
      <i/>
      <sz val="8"/>
      <name val="Arial"/>
      <family val="2"/>
    </font>
    <font>
      <b/>
      <sz val="8"/>
      <name val="Arial"/>
      <family val="2"/>
    </font>
    <font>
      <sz val="8"/>
      <name val="Arial"/>
      <family val="2"/>
    </font>
    <font>
      <u/>
      <sz val="10"/>
      <color indexed="12"/>
      <name val="Arial"/>
      <family val="2"/>
    </font>
    <font>
      <sz val="10"/>
      <name val="Arial"/>
      <family val="2"/>
    </font>
    <font>
      <sz val="12"/>
      <color rgb="FF000000"/>
      <name val="Arial"/>
      <family val="2"/>
    </font>
    <font>
      <b/>
      <i/>
      <sz val="8"/>
      <name val="Arial"/>
      <family val="2"/>
    </font>
  </fonts>
  <fills count="7">
    <fill>
      <patternFill patternType="none"/>
    </fill>
    <fill>
      <patternFill patternType="gray125"/>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14">
    <border>
      <left/>
      <right/>
      <top/>
      <bottom/>
      <diagonal/>
    </border>
    <border>
      <left/>
      <right/>
      <top/>
      <bottom style="thin">
        <color indexed="64"/>
      </bottom>
      <diagonal/>
    </border>
    <border>
      <left/>
      <right/>
      <top style="double">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8"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82">
    <xf numFmtId="0" fontId="0" fillId="0" borderId="0" xfId="0"/>
    <xf numFmtId="0" fontId="3" fillId="2" borderId="1" xfId="0" applyFont="1" applyFill="1" applyBorder="1"/>
    <xf numFmtId="0" fontId="4" fillId="2" borderId="1" xfId="0" applyFont="1" applyFill="1" applyBorder="1"/>
    <xf numFmtId="0" fontId="5" fillId="2" borderId="1" xfId="0" applyFont="1" applyFill="1" applyBorder="1" applyAlignment="1">
      <alignment horizontal="right"/>
    </xf>
    <xf numFmtId="0" fontId="4" fillId="0" borderId="0" xfId="0" applyFont="1"/>
    <xf numFmtId="0" fontId="6" fillId="0" borderId="0" xfId="0" applyFont="1"/>
    <xf numFmtId="0" fontId="6" fillId="0" borderId="1" xfId="0" applyFont="1" applyBorder="1" applyAlignment="1">
      <alignment horizontal="center"/>
    </xf>
    <xf numFmtId="0" fontId="4" fillId="0" borderId="0" xfId="0" applyFont="1" applyProtection="1">
      <protection locked="0"/>
    </xf>
    <xf numFmtId="166" fontId="4" fillId="0" borderId="0" xfId="0" applyNumberFormat="1" applyFont="1" applyAlignment="1" applyProtection="1">
      <alignment horizontal="right"/>
      <protection locked="0"/>
    </xf>
    <xf numFmtId="0" fontId="3" fillId="0" borderId="3" xfId="0" applyFont="1" applyBorder="1" applyAlignment="1">
      <alignment vertical="top"/>
    </xf>
    <xf numFmtId="0" fontId="9" fillId="0" borderId="0" xfId="0" applyFont="1"/>
    <xf numFmtId="0" fontId="3" fillId="0" borderId="3" xfId="0" applyFont="1" applyBorder="1" applyAlignment="1">
      <alignment horizontal="left" vertical="top"/>
    </xf>
    <xf numFmtId="5" fontId="3" fillId="0" borderId="6" xfId="0" applyNumberFormat="1" applyFont="1" applyBorder="1" applyAlignment="1">
      <alignment vertical="top"/>
    </xf>
    <xf numFmtId="5" fontId="9" fillId="0" borderId="0" xfId="2" applyNumberFormat="1" applyFont="1" applyBorder="1" applyAlignment="1">
      <alignment vertical="top"/>
    </xf>
    <xf numFmtId="0" fontId="9" fillId="0" borderId="4" xfId="0" applyFont="1" applyBorder="1" applyAlignment="1">
      <alignment horizontal="left" vertical="top"/>
    </xf>
    <xf numFmtId="165" fontId="9" fillId="0" borderId="0" xfId="1" applyNumberFormat="1" applyFont="1" applyBorder="1" applyAlignment="1">
      <alignment vertical="top"/>
    </xf>
    <xf numFmtId="0" fontId="3" fillId="0" borderId="0" xfId="0" applyFont="1" applyAlignment="1">
      <alignment horizontal="left" vertical="top"/>
    </xf>
    <xf numFmtId="5" fontId="3" fillId="0" borderId="0" xfId="2" applyNumberFormat="1" applyFont="1" applyBorder="1" applyAlignment="1">
      <alignment vertical="top"/>
    </xf>
    <xf numFmtId="0" fontId="3" fillId="0" borderId="0" xfId="0" applyFont="1" applyAlignment="1">
      <alignment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5" fontId="3" fillId="0" borderId="1" xfId="2" applyNumberFormat="1" applyFont="1" applyBorder="1" applyAlignment="1">
      <alignment vertical="top"/>
    </xf>
    <xf numFmtId="9" fontId="9" fillId="0" borderId="0" xfId="4" applyFont="1" applyBorder="1" applyAlignment="1">
      <alignment vertical="top"/>
    </xf>
    <xf numFmtId="0" fontId="9" fillId="0" borderId="4"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xf numFmtId="0" fontId="2" fillId="0" borderId="0" xfId="0" applyFont="1" applyAlignment="1">
      <alignment vertical="top" wrapText="1"/>
    </xf>
    <xf numFmtId="0" fontId="3" fillId="0" borderId="3" xfId="0" applyFont="1" applyBorder="1" applyAlignment="1">
      <alignment vertical="top" wrapText="1"/>
    </xf>
    <xf numFmtId="0" fontId="2" fillId="0" borderId="4" xfId="0" applyFont="1" applyBorder="1" applyAlignment="1">
      <alignment vertical="top" wrapText="1"/>
    </xf>
    <xf numFmtId="0" fontId="3" fillId="0" borderId="3" xfId="0" applyFont="1" applyBorder="1" applyAlignment="1">
      <alignment horizontal="left" vertical="top" wrapText="1"/>
    </xf>
    <xf numFmtId="0" fontId="2" fillId="0" borderId="5" xfId="0" applyFont="1" applyBorder="1" applyAlignment="1">
      <alignment horizontal="left" vertical="top" wrapText="1"/>
    </xf>
    <xf numFmtId="5" fontId="2" fillId="0" borderId="1" xfId="0" applyNumberFormat="1" applyFont="1" applyBorder="1" applyAlignment="1">
      <alignment vertical="top"/>
    </xf>
    <xf numFmtId="166" fontId="4" fillId="0" borderId="0" xfId="0" applyNumberFormat="1" applyFont="1" applyAlignment="1">
      <alignment horizontal="right"/>
    </xf>
    <xf numFmtId="165" fontId="2" fillId="0" borderId="0" xfId="1" applyNumberFormat="1" applyFont="1" applyBorder="1" applyAlignment="1">
      <alignment vertical="top" wrapText="1"/>
    </xf>
    <xf numFmtId="166" fontId="2" fillId="0" borderId="1" xfId="2" applyNumberFormat="1" applyFont="1" applyBorder="1" applyAlignment="1">
      <alignment vertical="top"/>
    </xf>
    <xf numFmtId="5" fontId="2" fillId="0" borderId="0" xfId="2" applyNumberFormat="1" applyFont="1" applyBorder="1" applyAlignment="1">
      <alignment vertical="top"/>
    </xf>
    <xf numFmtId="10" fontId="2" fillId="0" borderId="1" xfId="4" applyNumberFormat="1" applyFont="1" applyBorder="1" applyAlignment="1">
      <alignment vertical="top"/>
    </xf>
    <xf numFmtId="9" fontId="9" fillId="0" borderId="0" xfId="4" applyFont="1" applyBorder="1" applyAlignment="1">
      <alignment horizontal="left" vertical="top"/>
    </xf>
    <xf numFmtId="5" fontId="9" fillId="0" borderId="0" xfId="2" applyNumberFormat="1" applyFont="1" applyBorder="1" applyAlignment="1">
      <alignment horizontal="left" vertical="top"/>
    </xf>
    <xf numFmtId="165" fontId="9" fillId="0" borderId="0" xfId="1" applyNumberFormat="1" applyFont="1" applyFill="1" applyBorder="1" applyAlignment="1">
      <alignment horizontal="left" vertical="top"/>
    </xf>
    <xf numFmtId="0" fontId="9" fillId="0" borderId="0" xfId="0" applyFont="1" applyAlignment="1">
      <alignment horizontal="left" vertical="top"/>
    </xf>
    <xf numFmtId="165" fontId="9" fillId="0" borderId="1" xfId="1" applyNumberFormat="1" applyFont="1" applyBorder="1" applyAlignment="1">
      <alignment horizontal="left" vertical="top"/>
    </xf>
    <xf numFmtId="0" fontId="2" fillId="0" borderId="0" xfId="0" applyFont="1" applyAlignment="1">
      <alignment horizontal="left" vertical="top" wrapText="1"/>
    </xf>
    <xf numFmtId="5" fontId="2" fillId="0" borderId="0" xfId="2" applyNumberFormat="1" applyFont="1" applyBorder="1" applyAlignment="1">
      <alignment horizontal="left" vertical="top"/>
    </xf>
    <xf numFmtId="0" fontId="2" fillId="0" borderId="0" xfId="0" applyFont="1" applyAlignment="1">
      <alignment horizontal="left" vertical="top"/>
    </xf>
    <xf numFmtId="165" fontId="2" fillId="0" borderId="0" xfId="1" applyNumberFormat="1" applyFont="1" applyBorder="1" applyAlignment="1">
      <alignment horizontal="left" vertical="top"/>
    </xf>
    <xf numFmtId="0" fontId="9" fillId="0" borderId="3" xfId="0" applyFont="1" applyBorder="1" applyAlignment="1">
      <alignment vertical="top"/>
    </xf>
    <xf numFmtId="0" fontId="9" fillId="0" borderId="6" xfId="0" applyFont="1" applyBorder="1" applyAlignment="1">
      <alignment vertical="top"/>
    </xf>
    <xf numFmtId="0" fontId="3" fillId="0" borderId="4" xfId="0" applyFont="1" applyBorder="1" applyAlignment="1">
      <alignment vertical="top"/>
    </xf>
    <xf numFmtId="0" fontId="3" fillId="0" borderId="0" xfId="0" applyFont="1" applyAlignment="1">
      <alignment vertical="top"/>
    </xf>
    <xf numFmtId="0" fontId="9" fillId="0" borderId="0" xfId="0" applyFont="1" applyAlignment="1">
      <alignment vertical="top"/>
    </xf>
    <xf numFmtId="3" fontId="9" fillId="0" borderId="0" xfId="1" applyNumberFormat="1" applyFont="1" applyBorder="1" applyAlignment="1">
      <alignment horizontal="right" vertical="top"/>
    </xf>
    <xf numFmtId="9" fontId="9" fillId="0" borderId="0" xfId="4" applyFont="1" applyBorder="1" applyAlignment="1">
      <alignment horizontal="right" vertical="top"/>
    </xf>
    <xf numFmtId="0" fontId="2" fillId="0" borderId="4" xfId="0" applyFont="1" applyBorder="1" applyAlignment="1">
      <alignment horizontal="left" vertical="top"/>
    </xf>
    <xf numFmtId="164" fontId="9" fillId="0" borderId="0" xfId="2" applyNumberFormat="1" applyFont="1" applyBorder="1" applyAlignment="1">
      <alignment horizontal="right" vertical="top"/>
    </xf>
    <xf numFmtId="164" fontId="9" fillId="0" borderId="0" xfId="4" applyNumberFormat="1" applyFont="1" applyBorder="1" applyAlignment="1">
      <alignment horizontal="right" vertical="top"/>
    </xf>
    <xf numFmtId="166" fontId="9" fillId="0" borderId="0" xfId="2" applyNumberFormat="1" applyFont="1" applyBorder="1" applyAlignment="1">
      <alignment horizontal="right" vertical="top"/>
    </xf>
    <xf numFmtId="10" fontId="9" fillId="0" borderId="0" xfId="4" applyNumberFormat="1" applyFont="1" applyBorder="1" applyAlignment="1">
      <alignment horizontal="right" vertical="top"/>
    </xf>
    <xf numFmtId="166" fontId="9" fillId="0" borderId="0" xfId="4" applyNumberFormat="1" applyFont="1" applyBorder="1" applyAlignment="1">
      <alignment horizontal="right" vertical="top"/>
    </xf>
    <xf numFmtId="5" fontId="9" fillId="0" borderId="0" xfId="2" applyNumberFormat="1" applyFont="1" applyBorder="1" applyAlignment="1">
      <alignment horizontal="right" vertical="top"/>
    </xf>
    <xf numFmtId="9" fontId="9" fillId="0" borderId="0" xfId="4" applyFont="1" applyFill="1" applyBorder="1" applyAlignment="1">
      <alignment vertical="top"/>
    </xf>
    <xf numFmtId="0" fontId="9" fillId="0" borderId="5" xfId="0" applyFont="1" applyBorder="1" applyAlignment="1">
      <alignment horizontal="left" vertical="top"/>
    </xf>
    <xf numFmtId="5" fontId="9" fillId="0" borderId="1" xfId="2" applyNumberFormat="1" applyFont="1" applyBorder="1" applyAlignment="1">
      <alignment vertical="top"/>
    </xf>
    <xf numFmtId="9" fontId="9" fillId="0" borderId="1" xfId="4" applyFont="1" applyFill="1" applyBorder="1" applyAlignment="1">
      <alignment vertical="top"/>
    </xf>
    <xf numFmtId="44" fontId="3" fillId="0" borderId="6" xfId="0" applyNumberFormat="1" applyFont="1" applyBorder="1" applyAlignment="1">
      <alignment vertical="top"/>
    </xf>
    <xf numFmtId="165" fontId="9" fillId="0" borderId="0" xfId="1" applyNumberFormat="1" applyFont="1" applyFill="1" applyBorder="1" applyAlignment="1">
      <alignment vertical="top"/>
    </xf>
    <xf numFmtId="9" fontId="9" fillId="0" borderId="0" xfId="0" applyNumberFormat="1" applyFont="1" applyAlignment="1">
      <alignment vertical="top"/>
    </xf>
    <xf numFmtId="165" fontId="9" fillId="0" borderId="6" xfId="1" applyNumberFormat="1" applyFont="1" applyBorder="1" applyAlignment="1">
      <alignment vertical="top"/>
    </xf>
    <xf numFmtId="43" fontId="9" fillId="0" borderId="0" xfId="1" applyFont="1" applyFill="1" applyBorder="1" applyAlignment="1">
      <alignment vertical="top"/>
    </xf>
    <xf numFmtId="164" fontId="9" fillId="0" borderId="0" xfId="1" applyNumberFormat="1" applyFont="1" applyBorder="1" applyAlignment="1">
      <alignment vertical="top"/>
    </xf>
    <xf numFmtId="7" fontId="9" fillId="0" borderId="7" xfId="2" applyNumberFormat="1" applyFont="1" applyBorder="1" applyAlignment="1">
      <alignment vertical="top"/>
    </xf>
    <xf numFmtId="44" fontId="9" fillId="0" borderId="0" xfId="2" applyFont="1" applyFill="1" applyBorder="1" applyAlignment="1">
      <alignment vertical="top"/>
    </xf>
    <xf numFmtId="44" fontId="9" fillId="0" borderId="1" xfId="2" applyFont="1" applyFill="1" applyBorder="1" applyAlignment="1">
      <alignment vertical="top"/>
    </xf>
    <xf numFmtId="0" fontId="2" fillId="0" borderId="6" xfId="0" applyFont="1" applyBorder="1" applyAlignment="1">
      <alignment vertical="top"/>
    </xf>
    <xf numFmtId="0" fontId="2" fillId="0" borderId="0" xfId="0" applyFont="1" applyAlignment="1">
      <alignment vertical="top"/>
    </xf>
    <xf numFmtId="9" fontId="2" fillId="0" borderId="0" xfId="4" applyFont="1" applyBorder="1" applyAlignment="1">
      <alignment vertical="top"/>
    </xf>
    <xf numFmtId="165" fontId="2" fillId="0" borderId="6" xfId="1" applyNumberFormat="1" applyFont="1" applyBorder="1" applyAlignment="1">
      <alignment vertical="top"/>
    </xf>
    <xf numFmtId="7" fontId="2" fillId="0" borderId="1" xfId="2" applyNumberFormat="1" applyFont="1" applyBorder="1" applyAlignment="1">
      <alignment vertical="top"/>
    </xf>
    <xf numFmtId="0" fontId="2" fillId="0" borderId="5" xfId="0" applyFont="1" applyBorder="1" applyAlignment="1">
      <alignment horizontal="left" vertical="top"/>
    </xf>
    <xf numFmtId="0" fontId="2" fillId="0" borderId="1" xfId="0" applyFont="1" applyBorder="1" applyAlignment="1">
      <alignment vertical="top"/>
    </xf>
    <xf numFmtId="167" fontId="3" fillId="0" borderId="6" xfId="0" applyNumberFormat="1" applyFont="1" applyBorder="1" applyAlignment="1">
      <alignment vertical="top"/>
    </xf>
    <xf numFmtId="167" fontId="0" fillId="0" borderId="0" xfId="2" applyNumberFormat="1" applyFont="1" applyBorder="1" applyAlignment="1">
      <alignment vertical="top"/>
    </xf>
    <xf numFmtId="167" fontId="9" fillId="0" borderId="0" xfId="2" applyNumberFormat="1" applyFont="1" applyFill="1" applyBorder="1" applyAlignment="1">
      <alignment vertical="top"/>
    </xf>
    <xf numFmtId="10" fontId="9" fillId="0" borderId="0" xfId="4" applyNumberFormat="1" applyFont="1" applyFill="1" applyBorder="1" applyAlignment="1">
      <alignment vertical="top"/>
    </xf>
    <xf numFmtId="7" fontId="9" fillId="0" borderId="0" xfId="0" applyNumberFormat="1" applyFont="1" applyAlignment="1">
      <alignment vertical="top"/>
    </xf>
    <xf numFmtId="44" fontId="9" fillId="0" borderId="0" xfId="0" applyNumberFormat="1" applyFont="1" applyAlignment="1">
      <alignment vertical="top"/>
    </xf>
    <xf numFmtId="165" fontId="3" fillId="0" borderId="0" xfId="1" applyNumberFormat="1" applyFont="1" applyFill="1" applyBorder="1" applyAlignment="1">
      <alignment vertical="top"/>
    </xf>
    <xf numFmtId="5" fontId="9" fillId="0" borderId="0" xfId="0" applyNumberFormat="1" applyFont="1" applyAlignment="1">
      <alignment vertical="top"/>
    </xf>
    <xf numFmtId="165" fontId="9" fillId="0" borderId="1" xfId="1" applyNumberFormat="1" applyFont="1" applyBorder="1" applyAlignment="1">
      <alignment vertical="top"/>
    </xf>
    <xf numFmtId="44" fontId="2" fillId="0" borderId="0" xfId="0" applyNumberFormat="1" applyFont="1" applyAlignment="1">
      <alignment vertical="top"/>
    </xf>
    <xf numFmtId="5" fontId="9" fillId="0" borderId="1" xfId="0" applyNumberFormat="1" applyFont="1" applyBorder="1" applyAlignment="1">
      <alignment vertical="top"/>
    </xf>
    <xf numFmtId="44" fontId="9" fillId="0" borderId="1" xfId="0" applyNumberFormat="1" applyFont="1" applyBorder="1" applyAlignment="1">
      <alignment vertical="top"/>
    </xf>
    <xf numFmtId="166" fontId="9" fillId="0" borderId="0" xfId="0" applyNumberFormat="1" applyFont="1" applyAlignment="1">
      <alignment vertical="top"/>
    </xf>
    <xf numFmtId="167" fontId="3" fillId="0" borderId="0" xfId="0" applyNumberFormat="1" applyFont="1" applyAlignment="1">
      <alignment vertical="top"/>
    </xf>
    <xf numFmtId="166" fontId="9" fillId="0" borderId="6" xfId="0" applyNumberFormat="1" applyFont="1" applyBorder="1" applyAlignment="1">
      <alignment vertical="top"/>
    </xf>
    <xf numFmtId="9" fontId="9" fillId="0" borderId="1" xfId="4" applyFont="1" applyBorder="1" applyAlignment="1">
      <alignment vertical="top"/>
    </xf>
    <xf numFmtId="166" fontId="9" fillId="0" borderId="1" xfId="0" applyNumberFormat="1" applyFont="1" applyBorder="1" applyAlignment="1">
      <alignment vertical="top"/>
    </xf>
    <xf numFmtId="167" fontId="9" fillId="0" borderId="1" xfId="0" applyNumberFormat="1" applyFont="1" applyBorder="1" applyAlignment="1">
      <alignment vertical="top"/>
    </xf>
    <xf numFmtId="44" fontId="9" fillId="0" borderId="6" xfId="0" applyNumberFormat="1" applyFont="1" applyBorder="1" applyAlignment="1">
      <alignment vertical="top"/>
    </xf>
    <xf numFmtId="0" fontId="9" fillId="0" borderId="1" xfId="0" applyFont="1" applyBorder="1" applyAlignment="1">
      <alignment vertical="top"/>
    </xf>
    <xf numFmtId="0" fontId="9" fillId="0" borderId="4" xfId="0" applyFont="1" applyBorder="1" applyAlignment="1">
      <alignment vertical="top"/>
    </xf>
    <xf numFmtId="166" fontId="9" fillId="0" borderId="0" xfId="1" applyNumberFormat="1" applyFont="1" applyBorder="1" applyAlignment="1">
      <alignment vertical="top"/>
    </xf>
    <xf numFmtId="10" fontId="9" fillId="0" borderId="1" xfId="0" applyNumberFormat="1" applyFont="1" applyBorder="1" applyAlignment="1">
      <alignment vertical="top"/>
    </xf>
    <xf numFmtId="166" fontId="2" fillId="0" borderId="0" xfId="2" applyNumberFormat="1" applyFont="1" applyBorder="1" applyAlignment="1">
      <alignment vertical="top"/>
    </xf>
    <xf numFmtId="9" fontId="2" fillId="0" borderId="1" xfId="4" applyFont="1" applyBorder="1" applyAlignment="1">
      <alignment vertical="top"/>
    </xf>
    <xf numFmtId="9" fontId="2" fillId="0" borderId="0" xfId="4" applyFont="1" applyFill="1" applyBorder="1" applyAlignment="1">
      <alignment vertical="top"/>
    </xf>
    <xf numFmtId="0" fontId="9" fillId="3" borderId="1" xfId="0" applyFont="1" applyFill="1" applyBorder="1" applyAlignment="1">
      <alignment vertical="top"/>
    </xf>
    <xf numFmtId="0" fontId="9" fillId="3" borderId="0" xfId="0" applyFont="1" applyFill="1" applyAlignment="1">
      <alignment vertical="top"/>
    </xf>
    <xf numFmtId="10" fontId="9" fillId="3" borderId="0" xfId="4" applyNumberFormat="1" applyFont="1" applyFill="1" applyBorder="1" applyAlignment="1">
      <alignment vertical="top"/>
    </xf>
    <xf numFmtId="9" fontId="9" fillId="3" borderId="0" xfId="4" applyFont="1" applyFill="1" applyBorder="1" applyAlignment="1">
      <alignment vertical="top"/>
    </xf>
    <xf numFmtId="9" fontId="9" fillId="3" borderId="1" xfId="4" applyFont="1" applyFill="1" applyBorder="1" applyAlignment="1">
      <alignment vertical="top"/>
    </xf>
    <xf numFmtId="43" fontId="9" fillId="3" borderId="0" xfId="1" applyFont="1" applyFill="1" applyBorder="1" applyAlignment="1">
      <alignment vertical="top"/>
    </xf>
    <xf numFmtId="7" fontId="9" fillId="3" borderId="0" xfId="2" applyNumberFormat="1" applyFont="1" applyFill="1" applyBorder="1" applyAlignment="1">
      <alignment vertical="top"/>
    </xf>
    <xf numFmtId="9" fontId="9" fillId="3" borderId="1" xfId="0" applyNumberFormat="1" applyFont="1" applyFill="1" applyBorder="1" applyAlignment="1">
      <alignment vertical="top"/>
    </xf>
    <xf numFmtId="166" fontId="2" fillId="3" borderId="0" xfId="2" applyNumberFormat="1" applyFont="1" applyFill="1" applyBorder="1" applyAlignment="1">
      <alignment vertical="top"/>
    </xf>
    <xf numFmtId="9" fontId="2" fillId="3" borderId="0" xfId="4" applyFont="1" applyFill="1" applyBorder="1" applyAlignment="1">
      <alignment vertical="top"/>
    </xf>
    <xf numFmtId="166" fontId="2" fillId="3" borderId="0" xfId="0" applyNumberFormat="1" applyFont="1" applyFill="1" applyAlignment="1">
      <alignment vertical="top"/>
    </xf>
    <xf numFmtId="166" fontId="2" fillId="3" borderId="1" xfId="0" applyNumberFormat="1" applyFont="1" applyFill="1" applyBorder="1" applyAlignment="1">
      <alignment vertical="top"/>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wrapText="1"/>
    </xf>
    <xf numFmtId="0" fontId="3" fillId="0" borderId="7" xfId="0" applyFont="1" applyBorder="1" applyAlignment="1">
      <alignment horizontal="left" wrapText="1"/>
    </xf>
    <xf numFmtId="0" fontId="3" fillId="0" borderId="9" xfId="0" applyFont="1" applyBorder="1" applyAlignment="1">
      <alignment horizontal="left" wrapText="1"/>
    </xf>
    <xf numFmtId="0" fontId="9" fillId="0" borderId="0" xfId="0" applyFont="1" applyBorder="1" applyAlignment="1">
      <alignment vertical="top"/>
    </xf>
    <xf numFmtId="0" fontId="2" fillId="0" borderId="0" xfId="0" applyFont="1" applyBorder="1" applyAlignment="1">
      <alignment vertical="top" wrapText="1"/>
    </xf>
    <xf numFmtId="5" fontId="9" fillId="0" borderId="1" xfId="2" applyNumberFormat="1" applyFont="1" applyBorder="1" applyAlignment="1">
      <alignment horizontal="left" vertical="top"/>
    </xf>
    <xf numFmtId="0" fontId="3" fillId="0" borderId="6" xfId="0" applyFont="1" applyBorder="1" applyAlignment="1">
      <alignment vertical="top" wrapText="1"/>
    </xf>
    <xf numFmtId="0" fontId="2" fillId="0" borderId="0" xfId="0" applyFont="1" applyBorder="1" applyAlignment="1">
      <alignment vertical="top"/>
    </xf>
    <xf numFmtId="165" fontId="3" fillId="0" borderId="0" xfId="1" applyNumberFormat="1"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left" vertical="top"/>
    </xf>
    <xf numFmtId="0" fontId="9" fillId="0" borderId="0" xfId="0" applyFont="1" applyBorder="1" applyAlignment="1">
      <alignment horizontal="left" vertical="top"/>
    </xf>
    <xf numFmtId="0" fontId="2" fillId="0" borderId="0" xfId="0" applyFont="1" applyBorder="1" applyAlignment="1">
      <alignment horizontal="left" vertical="top"/>
    </xf>
    <xf numFmtId="0" fontId="3" fillId="0" borderId="1" xfId="0" applyFont="1" applyBorder="1" applyAlignment="1">
      <alignment horizontal="left" vertical="top" wrapText="1"/>
    </xf>
    <xf numFmtId="0" fontId="9" fillId="0" borderId="0" xfId="0" applyFont="1" applyBorder="1" applyAlignment="1">
      <alignmen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Border="1" applyAlignment="1">
      <alignment vertical="top"/>
    </xf>
    <xf numFmtId="0" fontId="0" fillId="0" borderId="0" xfId="0" applyBorder="1" applyAlignment="1">
      <alignment vertical="top"/>
    </xf>
    <xf numFmtId="164" fontId="9" fillId="3" borderId="0" xfId="0" applyNumberFormat="1" applyFont="1" applyFill="1" applyBorder="1" applyAlignment="1">
      <alignment horizontal="left" vertical="top"/>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left" vertical="top" wrapText="1"/>
    </xf>
    <xf numFmtId="0" fontId="8" fillId="0" borderId="0" xfId="3" applyBorder="1" applyAlignment="1" applyProtection="1">
      <alignment vertical="top"/>
    </xf>
    <xf numFmtId="0" fontId="3" fillId="0" borderId="1" xfId="0" applyFont="1" applyBorder="1" applyAlignment="1">
      <alignment vertical="top" wrapText="1"/>
    </xf>
    <xf numFmtId="0" fontId="9" fillId="0" borderId="11" xfId="0" applyFont="1" applyBorder="1"/>
    <xf numFmtId="0" fontId="2" fillId="4" borderId="11" xfId="0" applyFont="1" applyFill="1" applyBorder="1"/>
    <xf numFmtId="0" fontId="2" fillId="0" borderId="11" xfId="0" applyFont="1" applyBorder="1"/>
    <xf numFmtId="0" fontId="9" fillId="0" borderId="12" xfId="0" applyFont="1" applyBorder="1"/>
    <xf numFmtId="0" fontId="2" fillId="4" borderId="11" xfId="0" applyFont="1" applyFill="1" applyBorder="1" applyAlignment="1">
      <alignment vertical="top" wrapText="1"/>
    </xf>
    <xf numFmtId="5" fontId="9" fillId="5" borderId="1" xfId="2" applyNumberFormat="1" applyFont="1" applyFill="1" applyBorder="1" applyAlignment="1">
      <alignment vertical="top"/>
    </xf>
    <xf numFmtId="166" fontId="2" fillId="5" borderId="1" xfId="0" applyNumberFormat="1" applyFont="1" applyFill="1" applyBorder="1" applyAlignment="1">
      <alignment vertical="top"/>
    </xf>
    <xf numFmtId="5" fontId="9" fillId="5" borderId="0" xfId="0" applyNumberFormat="1" applyFont="1" applyFill="1" applyAlignment="1">
      <alignment vertical="top"/>
    </xf>
    <xf numFmtId="5" fontId="9" fillId="5" borderId="1" xfId="0" applyNumberFormat="1" applyFont="1" applyFill="1" applyBorder="1" applyAlignment="1">
      <alignment vertical="top"/>
    </xf>
    <xf numFmtId="5" fontId="9" fillId="5" borderId="6" xfId="0" applyNumberFormat="1" applyFont="1" applyFill="1" applyBorder="1" applyAlignment="1">
      <alignment vertical="top"/>
    </xf>
    <xf numFmtId="166" fontId="9" fillId="6" borderId="6" xfId="0" applyNumberFormat="1" applyFont="1" applyFill="1" applyBorder="1" applyAlignment="1">
      <alignment vertical="top"/>
    </xf>
    <xf numFmtId="5" fontId="9" fillId="6" borderId="0" xfId="0" applyNumberFormat="1" applyFont="1" applyFill="1" applyAlignment="1">
      <alignment vertical="top"/>
    </xf>
    <xf numFmtId="166" fontId="9" fillId="6" borderId="1" xfId="0" applyNumberFormat="1" applyFont="1" applyFill="1" applyBorder="1" applyAlignment="1">
      <alignment vertical="top"/>
    </xf>
    <xf numFmtId="5" fontId="9" fillId="6" borderId="6" xfId="0" applyNumberFormat="1" applyFont="1" applyFill="1" applyBorder="1" applyAlignment="1">
      <alignment vertical="top"/>
    </xf>
    <xf numFmtId="166" fontId="9" fillId="6" borderId="7" xfId="0" applyNumberFormat="1" applyFont="1" applyFill="1" applyBorder="1" applyAlignment="1">
      <alignment vertical="top"/>
    </xf>
    <xf numFmtId="5" fontId="9" fillId="6" borderId="6" xfId="2" applyNumberFormat="1" applyFont="1" applyFill="1" applyBorder="1" applyAlignment="1">
      <alignment vertical="top"/>
    </xf>
    <xf numFmtId="166" fontId="9" fillId="6" borderId="0" xfId="0" applyNumberFormat="1" applyFont="1" applyFill="1" applyAlignment="1">
      <alignment vertical="top"/>
    </xf>
    <xf numFmtId="5" fontId="2" fillId="6" borderId="0" xfId="2" applyNumberFormat="1" applyFont="1" applyFill="1" applyBorder="1" applyAlignment="1">
      <alignment vertical="top"/>
    </xf>
    <xf numFmtId="166" fontId="3" fillId="6" borderId="6" xfId="0" applyNumberFormat="1" applyFont="1" applyFill="1" applyBorder="1" applyAlignment="1">
      <alignment vertical="top"/>
    </xf>
    <xf numFmtId="5" fontId="3" fillId="6" borderId="6" xfId="2" applyNumberFormat="1" applyFont="1" applyFill="1" applyBorder="1" applyAlignment="1">
      <alignment vertical="top"/>
    </xf>
    <xf numFmtId="166" fontId="2" fillId="6" borderId="1" xfId="0" applyNumberFormat="1" applyFont="1" applyFill="1" applyBorder="1" applyAlignment="1">
      <alignment vertical="top"/>
    </xf>
    <xf numFmtId="5" fontId="3" fillId="6" borderId="6" xfId="0" applyNumberFormat="1" applyFont="1" applyFill="1" applyBorder="1" applyAlignment="1">
      <alignment vertical="top"/>
    </xf>
    <xf numFmtId="5" fontId="9" fillId="6" borderId="0" xfId="2" applyNumberFormat="1" applyFont="1" applyFill="1" applyBorder="1" applyAlignment="1">
      <alignment vertical="top"/>
    </xf>
    <xf numFmtId="5" fontId="2" fillId="6" borderId="1" xfId="0" applyNumberFormat="1" applyFont="1" applyFill="1" applyBorder="1" applyAlignment="1">
      <alignment vertical="top"/>
    </xf>
    <xf numFmtId="9" fontId="9" fillId="3" borderId="0" xfId="0" applyNumberFormat="1" applyFont="1" applyFill="1" applyAlignment="1">
      <alignment vertical="top"/>
    </xf>
    <xf numFmtId="10" fontId="9" fillId="3" borderId="1" xfId="4" applyNumberFormat="1" applyFont="1" applyFill="1" applyBorder="1" applyAlignment="1">
      <alignment vertical="top"/>
    </xf>
    <xf numFmtId="166" fontId="2" fillId="3" borderId="0" xfId="4" applyNumberFormat="1" applyFont="1" applyFill="1" applyBorder="1" applyAlignment="1">
      <alignment vertical="top"/>
    </xf>
    <xf numFmtId="43" fontId="2" fillId="0" borderId="0" xfId="1" applyFont="1" applyFill="1" applyBorder="1" applyAlignment="1">
      <alignment vertical="top"/>
    </xf>
    <xf numFmtId="0" fontId="3" fillId="4" borderId="10" xfId="0" applyFont="1" applyFill="1" applyBorder="1" applyAlignment="1">
      <alignment vertical="top" wrapText="1"/>
    </xf>
    <xf numFmtId="166" fontId="6" fillId="0" borderId="0" xfId="0" applyNumberFormat="1" applyFont="1"/>
    <xf numFmtId="166" fontId="4" fillId="0" borderId="0" xfId="0" applyNumberFormat="1" applyFont="1"/>
    <xf numFmtId="166" fontId="5" fillId="0" borderId="0" xfId="0" applyNumberFormat="1" applyFont="1"/>
    <xf numFmtId="166" fontId="4" fillId="0" borderId="13" xfId="0" applyNumberFormat="1" applyFont="1" applyBorder="1"/>
    <xf numFmtId="166" fontId="4" fillId="0" borderId="0" xfId="0" applyNumberFormat="1" applyFont="1" applyBorder="1"/>
    <xf numFmtId="0" fontId="11" fillId="0" borderId="0" xfId="0" applyFont="1"/>
    <xf numFmtId="6" fontId="11" fillId="0" borderId="2" xfId="0" applyNumberFormat="1" applyFont="1" applyBorder="1"/>
  </cellXfs>
  <cellStyles count="8">
    <cellStyle name="Comma" xfId="1" builtinId="3"/>
    <cellStyle name="Comma 2" xfId="6" xr:uid="{00000000-0005-0000-0000-000001000000}"/>
    <cellStyle name="Currency" xfId="2" builtinId="4"/>
    <cellStyle name="Currency 2" xfId="7" xr:uid="{00000000-0005-0000-0000-000003000000}"/>
    <cellStyle name="Hyperlink" xfId="3" builtinId="8"/>
    <cellStyle name="Normal" xfId="0" builtinId="0"/>
    <cellStyle name="Normal 2" xfId="5" xr:uid="{00000000-0005-0000-0000-000006000000}"/>
    <cellStyle name="Percent" xfId="4" builtinId="5"/>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yPlace/Prospects/St%20Louis%20University/SLU%20ROI%20Tool.xls" TargetMode="External"/><Relationship Id="rId1" Type="http://schemas.openxmlformats.org/officeDocument/2006/relationships/externalLinkPath" Target="/MyPlace/Prospects/St%20Louis%20University/SLU%20ROI%20Tool.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yPlace/Prospects/Brock%20Enterprises/Business%20Case/BELLC_Expense_Report_Form_2015.xlsx" TargetMode="External"/><Relationship Id="rId1" Type="http://schemas.openxmlformats.org/officeDocument/2006/relationships/externalLinkPath" Target="/MyPlace/Prospects/Brock%20Enterprises/Business%20Case/BELLC_Expense_Report_Form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vs"/>
      <sheetName val="Tab color key"/>
      <sheetName val="Instructions"/>
      <sheetName val="Settings"/>
      <sheetName val="Inputs"/>
      <sheetName val="Cover"/>
      <sheetName val="Intro"/>
      <sheetName val="Summary"/>
      <sheetName val="T&amp;E Back Office"/>
      <sheetName val="Cost (Svc)"/>
      <sheetName val="Cost (OP)"/>
      <sheetName val="Svc vs OP"/>
      <sheetName val="Paperless"/>
      <sheetName val="Back-office"/>
      <sheetName val="Fraud"/>
      <sheetName val="Errors"/>
      <sheetName val="Card"/>
      <sheetName val="Tax"/>
      <sheetName val="Front-office"/>
      <sheetName val="Audit Service"/>
      <sheetName val="Vendor"/>
      <sheetName val="Policy"/>
      <sheetName val="Leakage"/>
      <sheetName val="Travel booking"/>
      <sheetName val="Synergy"/>
      <sheetName val="VP-Transaction costs"/>
      <sheetName val="VP-Spend reduction"/>
      <sheetName val="Glossary"/>
      <sheetName val="Appendix"/>
    </sheetNames>
    <sheetDataSet>
      <sheetData sheetId="0"/>
      <sheetData sheetId="1"/>
      <sheetData sheetId="2"/>
      <sheetData sheetId="3">
        <row r="9">
          <cell r="B9">
            <v>5</v>
          </cell>
        </row>
      </sheetData>
      <sheetData sheetId="4">
        <row r="4">
          <cell r="B4" t="str">
            <v>St. Louis University</v>
          </cell>
        </row>
        <row r="10">
          <cell r="B10" t="str">
            <v>Service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Expense Report"/>
      <sheetName val="References"/>
      <sheetName val="BELLC_Expense_Report_Form_2015"/>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22"/>
  <sheetViews>
    <sheetView view="pageLayout" topLeftCell="A214" zoomScaleNormal="100" workbookViewId="0">
      <selection activeCell="E211" sqref="E211"/>
    </sheetView>
  </sheetViews>
  <sheetFormatPr baseColWidth="10" defaultColWidth="9.1640625" defaultRowHeight="13" x14ac:dyDescent="0.15"/>
  <cols>
    <col min="1" max="1" width="45.5" style="50" customWidth="1"/>
    <col min="2" max="2" width="14" style="50" bestFit="1" customWidth="1"/>
    <col min="3" max="3" width="6.6640625" style="50" bestFit="1" customWidth="1"/>
    <col min="4" max="4" width="72.6640625" style="50" customWidth="1"/>
    <col min="5" max="5" width="65.33203125" style="10" customWidth="1"/>
    <col min="6" max="16384" width="9.1640625" style="10"/>
  </cols>
  <sheetData>
    <row r="1" spans="1:5" ht="57.75" customHeight="1" x14ac:dyDescent="0.15">
      <c r="A1" s="118" t="s">
        <v>207</v>
      </c>
      <c r="B1" s="119"/>
      <c r="C1" s="119"/>
      <c r="D1" s="119"/>
      <c r="E1" s="174" t="s">
        <v>208</v>
      </c>
    </row>
    <row r="2" spans="1:5" x14ac:dyDescent="0.15">
      <c r="A2" s="46"/>
      <c r="B2" s="47"/>
      <c r="C2" s="47"/>
      <c r="D2" s="47"/>
      <c r="E2" s="146"/>
    </row>
    <row r="3" spans="1:5" x14ac:dyDescent="0.15">
      <c r="A3" s="48" t="s">
        <v>34</v>
      </c>
      <c r="B3" s="49" t="s">
        <v>33</v>
      </c>
      <c r="D3" s="123"/>
      <c r="E3" s="146"/>
    </row>
    <row r="4" spans="1:5" x14ac:dyDescent="0.15">
      <c r="A4" s="14" t="s">
        <v>35</v>
      </c>
      <c r="B4" s="51">
        <v>12000</v>
      </c>
      <c r="D4" s="123"/>
      <c r="E4" s="147" t="s">
        <v>209</v>
      </c>
    </row>
    <row r="5" spans="1:5" x14ac:dyDescent="0.15">
      <c r="A5" s="14" t="s">
        <v>36</v>
      </c>
      <c r="B5" s="51">
        <v>1000</v>
      </c>
      <c r="D5" s="123"/>
      <c r="E5" s="147" t="s">
        <v>209</v>
      </c>
    </row>
    <row r="6" spans="1:5" x14ac:dyDescent="0.15">
      <c r="A6" s="14" t="s">
        <v>82</v>
      </c>
      <c r="B6" s="52">
        <v>0.45</v>
      </c>
      <c r="D6" s="123"/>
      <c r="E6" s="147" t="s">
        <v>209</v>
      </c>
    </row>
    <row r="7" spans="1:5" x14ac:dyDescent="0.15">
      <c r="A7" s="14" t="s">
        <v>83</v>
      </c>
      <c r="B7" s="52">
        <v>0.85</v>
      </c>
      <c r="D7" s="123"/>
      <c r="E7" s="147" t="s">
        <v>209</v>
      </c>
    </row>
    <row r="8" spans="1:5" x14ac:dyDescent="0.15">
      <c r="A8" s="53" t="s">
        <v>185</v>
      </c>
      <c r="B8" s="54">
        <v>31</v>
      </c>
      <c r="D8" s="124"/>
      <c r="E8" s="147" t="s">
        <v>209</v>
      </c>
    </row>
    <row r="9" spans="1:5" x14ac:dyDescent="0.15">
      <c r="A9" s="53" t="s">
        <v>184</v>
      </c>
      <c r="B9" s="55">
        <v>16</v>
      </c>
      <c r="D9" s="123"/>
      <c r="E9" s="147" t="s">
        <v>209</v>
      </c>
    </row>
    <row r="10" spans="1:5" x14ac:dyDescent="0.15">
      <c r="A10" s="53" t="s">
        <v>170</v>
      </c>
      <c r="B10" s="55">
        <v>5</v>
      </c>
      <c r="D10" s="123"/>
      <c r="E10" s="147" t="s">
        <v>209</v>
      </c>
    </row>
    <row r="11" spans="1:5" x14ac:dyDescent="0.15">
      <c r="A11" s="14" t="s">
        <v>90</v>
      </c>
      <c r="B11" s="52">
        <v>0.15</v>
      </c>
      <c r="D11" s="123"/>
      <c r="E11" s="147" t="s">
        <v>209</v>
      </c>
    </row>
    <row r="12" spans="1:5" x14ac:dyDescent="0.15">
      <c r="A12" s="14" t="s">
        <v>89</v>
      </c>
      <c r="B12" s="52">
        <v>0.15</v>
      </c>
      <c r="D12" s="123"/>
      <c r="E12" s="147" t="s">
        <v>209</v>
      </c>
    </row>
    <row r="13" spans="1:5" x14ac:dyDescent="0.15">
      <c r="A13" s="14" t="s">
        <v>1</v>
      </c>
      <c r="B13" s="52">
        <v>0.1</v>
      </c>
      <c r="D13" s="123"/>
      <c r="E13" s="147" t="s">
        <v>209</v>
      </c>
    </row>
    <row r="14" spans="1:5" x14ac:dyDescent="0.15">
      <c r="A14" s="14" t="s">
        <v>6</v>
      </c>
      <c r="B14" s="52">
        <v>0.9</v>
      </c>
      <c r="D14" s="123"/>
      <c r="E14" s="147" t="s">
        <v>209</v>
      </c>
    </row>
    <row r="15" spans="1:5" x14ac:dyDescent="0.15">
      <c r="A15" s="53" t="s">
        <v>199</v>
      </c>
      <c r="B15" s="56">
        <v>7000000</v>
      </c>
      <c r="D15" s="123"/>
      <c r="E15" s="147" t="s">
        <v>209</v>
      </c>
    </row>
    <row r="16" spans="1:5" x14ac:dyDescent="0.15">
      <c r="A16" s="53" t="s">
        <v>198</v>
      </c>
      <c r="B16" s="57">
        <v>7.4999999999999997E-3</v>
      </c>
      <c r="D16" s="123"/>
      <c r="E16" s="147" t="s">
        <v>209</v>
      </c>
    </row>
    <row r="17" spans="1:5" x14ac:dyDescent="0.15">
      <c r="A17" s="53" t="s">
        <v>200</v>
      </c>
      <c r="B17" s="58">
        <v>1000000</v>
      </c>
      <c r="D17" s="123"/>
      <c r="E17" s="147" t="s">
        <v>209</v>
      </c>
    </row>
    <row r="18" spans="1:5" x14ac:dyDescent="0.15">
      <c r="A18" s="53" t="s">
        <v>201</v>
      </c>
      <c r="B18" s="57">
        <v>7.4999999999999997E-3</v>
      </c>
      <c r="D18" s="123"/>
      <c r="E18" s="147" t="s">
        <v>209</v>
      </c>
    </row>
    <row r="19" spans="1:5" x14ac:dyDescent="0.15">
      <c r="A19" s="53" t="s">
        <v>167</v>
      </c>
      <c r="B19" s="57">
        <v>0.1</v>
      </c>
      <c r="D19" s="123"/>
      <c r="E19" s="147" t="s">
        <v>209</v>
      </c>
    </row>
    <row r="20" spans="1:5" x14ac:dyDescent="0.15">
      <c r="A20" s="14" t="s">
        <v>48</v>
      </c>
      <c r="B20" s="59">
        <f>SUM(B21:B24)</f>
        <v>4750000</v>
      </c>
      <c r="D20" s="123"/>
      <c r="E20" s="147" t="s">
        <v>209</v>
      </c>
    </row>
    <row r="21" spans="1:5" x14ac:dyDescent="0.15">
      <c r="A21" s="14" t="s">
        <v>49</v>
      </c>
      <c r="B21" s="59">
        <v>2000000</v>
      </c>
      <c r="D21" s="123"/>
      <c r="E21" s="147" t="s">
        <v>209</v>
      </c>
    </row>
    <row r="22" spans="1:5" x14ac:dyDescent="0.15">
      <c r="A22" s="53" t="s">
        <v>202</v>
      </c>
      <c r="B22" s="59">
        <v>250000</v>
      </c>
      <c r="D22" s="123"/>
      <c r="E22" s="147" t="s">
        <v>209</v>
      </c>
    </row>
    <row r="23" spans="1:5" x14ac:dyDescent="0.15">
      <c r="A23" s="14" t="s">
        <v>50</v>
      </c>
      <c r="B23" s="59">
        <v>2000000</v>
      </c>
      <c r="D23" s="123"/>
      <c r="E23" s="147" t="s">
        <v>209</v>
      </c>
    </row>
    <row r="24" spans="1:5" x14ac:dyDescent="0.15">
      <c r="A24" s="14" t="s">
        <v>51</v>
      </c>
      <c r="B24" s="59">
        <v>500000</v>
      </c>
      <c r="D24" s="123"/>
      <c r="E24" s="147" t="s">
        <v>209</v>
      </c>
    </row>
    <row r="25" spans="1:5" x14ac:dyDescent="0.15">
      <c r="A25" s="14" t="s">
        <v>108</v>
      </c>
      <c r="B25" s="59">
        <f>B28+B29+B30+B31+B32+B33</f>
        <v>20000000</v>
      </c>
      <c r="D25" s="123"/>
      <c r="E25" s="147" t="s">
        <v>209</v>
      </c>
    </row>
    <row r="26" spans="1:5" x14ac:dyDescent="0.15">
      <c r="A26" s="14" t="s">
        <v>103</v>
      </c>
      <c r="B26" s="59">
        <f>B28+B29+B30+B31+B33</f>
        <v>16000000</v>
      </c>
      <c r="D26" s="37"/>
      <c r="E26" s="147" t="s">
        <v>209</v>
      </c>
    </row>
    <row r="27" spans="1:5" x14ac:dyDescent="0.15">
      <c r="A27" s="14" t="s">
        <v>52</v>
      </c>
      <c r="B27" s="59">
        <f>SUM(B28:B30)</f>
        <v>11000000</v>
      </c>
      <c r="C27" s="60"/>
      <c r="D27" s="38"/>
      <c r="E27" s="147" t="s">
        <v>209</v>
      </c>
    </row>
    <row r="28" spans="1:5" x14ac:dyDescent="0.15">
      <c r="A28" s="14" t="s">
        <v>39</v>
      </c>
      <c r="B28" s="13">
        <v>5000000</v>
      </c>
      <c r="C28" s="60"/>
      <c r="D28" s="37"/>
      <c r="E28" s="147" t="s">
        <v>209</v>
      </c>
    </row>
    <row r="29" spans="1:5" x14ac:dyDescent="0.15">
      <c r="A29" s="14" t="s">
        <v>40</v>
      </c>
      <c r="B29" s="13">
        <v>5000000</v>
      </c>
      <c r="C29" s="60"/>
      <c r="D29" s="37"/>
      <c r="E29" s="147" t="s">
        <v>209</v>
      </c>
    </row>
    <row r="30" spans="1:5" x14ac:dyDescent="0.15">
      <c r="A30" s="14" t="s">
        <v>121</v>
      </c>
      <c r="B30" s="13">
        <v>1000000</v>
      </c>
      <c r="C30" s="60"/>
      <c r="D30" s="37"/>
      <c r="E30" s="147" t="s">
        <v>209</v>
      </c>
    </row>
    <row r="31" spans="1:5" x14ac:dyDescent="0.15">
      <c r="A31" s="53" t="s">
        <v>182</v>
      </c>
      <c r="B31" s="13">
        <v>2000000</v>
      </c>
      <c r="C31" s="60"/>
      <c r="D31" s="37"/>
      <c r="E31" s="147" t="s">
        <v>209</v>
      </c>
    </row>
    <row r="32" spans="1:5" x14ac:dyDescent="0.15">
      <c r="A32" s="14" t="s">
        <v>99</v>
      </c>
      <c r="B32" s="13">
        <v>4000000</v>
      </c>
      <c r="C32" s="60"/>
      <c r="D32" s="37"/>
      <c r="E32" s="147" t="s">
        <v>209</v>
      </c>
    </row>
    <row r="33" spans="1:5" x14ac:dyDescent="0.15">
      <c r="A33" s="14" t="s">
        <v>75</v>
      </c>
      <c r="B33" s="13">
        <v>3000000</v>
      </c>
      <c r="C33" s="60"/>
      <c r="D33" s="37"/>
      <c r="E33" s="147" t="s">
        <v>209</v>
      </c>
    </row>
    <row r="34" spans="1:5" x14ac:dyDescent="0.15">
      <c r="A34" s="14" t="s">
        <v>41</v>
      </c>
      <c r="B34" s="13">
        <f>B27-B20</f>
        <v>6250000</v>
      </c>
      <c r="C34" s="60"/>
      <c r="D34" s="38"/>
      <c r="E34" s="147" t="s">
        <v>209</v>
      </c>
    </row>
    <row r="35" spans="1:5" x14ac:dyDescent="0.15">
      <c r="A35" s="14" t="s">
        <v>37</v>
      </c>
      <c r="B35" s="13">
        <v>45000</v>
      </c>
      <c r="C35" s="60"/>
      <c r="D35" s="38"/>
      <c r="E35" s="147" t="s">
        <v>209</v>
      </c>
    </row>
    <row r="36" spans="1:5" ht="15" customHeight="1" x14ac:dyDescent="0.15">
      <c r="A36" s="24" t="s">
        <v>155</v>
      </c>
      <c r="B36" s="13">
        <v>60000</v>
      </c>
      <c r="C36" s="60"/>
      <c r="D36" s="38"/>
      <c r="E36" s="147" t="s">
        <v>209</v>
      </c>
    </row>
    <row r="37" spans="1:5" x14ac:dyDescent="0.15">
      <c r="A37" s="14" t="s">
        <v>38</v>
      </c>
      <c r="B37" s="13">
        <v>70000</v>
      </c>
      <c r="C37" s="60"/>
      <c r="D37" s="38"/>
      <c r="E37" s="147" t="s">
        <v>209</v>
      </c>
    </row>
    <row r="38" spans="1:5" x14ac:dyDescent="0.15">
      <c r="A38" s="61" t="s">
        <v>42</v>
      </c>
      <c r="B38" s="62">
        <v>80000</v>
      </c>
      <c r="C38" s="63"/>
      <c r="D38" s="125"/>
      <c r="E38" s="147" t="s">
        <v>209</v>
      </c>
    </row>
    <row r="39" spans="1:5" x14ac:dyDescent="0.15">
      <c r="A39" s="40"/>
      <c r="B39" s="13"/>
      <c r="C39" s="60"/>
      <c r="D39" s="38"/>
      <c r="E39" s="146"/>
    </row>
    <row r="40" spans="1:5" ht="97" customHeight="1" x14ac:dyDescent="0.15">
      <c r="A40" s="9" t="s">
        <v>91</v>
      </c>
      <c r="B40" s="167">
        <f>B49</f>
        <v>5999.9999999999991</v>
      </c>
      <c r="C40" s="64"/>
      <c r="D40" s="126" t="s">
        <v>217</v>
      </c>
      <c r="E40" s="150" t="s">
        <v>238</v>
      </c>
    </row>
    <row r="41" spans="1:5" x14ac:dyDescent="0.15">
      <c r="A41" s="14" t="s">
        <v>45</v>
      </c>
      <c r="B41" s="15">
        <f>B5</f>
        <v>1000</v>
      </c>
      <c r="C41" s="65"/>
      <c r="D41" s="123"/>
      <c r="E41" s="146"/>
    </row>
    <row r="42" spans="1:5" x14ac:dyDescent="0.15">
      <c r="A42" s="14" t="s">
        <v>84</v>
      </c>
      <c r="B42" s="66">
        <f>B6</f>
        <v>0.45</v>
      </c>
      <c r="C42" s="66"/>
      <c r="D42" s="123"/>
      <c r="E42" s="146"/>
    </row>
    <row r="43" spans="1:5" x14ac:dyDescent="0.15">
      <c r="A43" s="53" t="s">
        <v>210</v>
      </c>
      <c r="B43" s="170">
        <f>B7</f>
        <v>0.85</v>
      </c>
      <c r="C43" s="66"/>
      <c r="D43" s="123"/>
      <c r="E43" s="146"/>
    </row>
    <row r="44" spans="1:5" x14ac:dyDescent="0.15">
      <c r="A44" s="14" t="s">
        <v>101</v>
      </c>
      <c r="B44" s="67">
        <f>B41*(B43-B42)</f>
        <v>399.99999999999994</v>
      </c>
      <c r="C44" s="68"/>
      <c r="D44" s="123"/>
      <c r="E44" s="146"/>
    </row>
    <row r="45" spans="1:5" x14ac:dyDescent="0.15">
      <c r="A45" s="14"/>
      <c r="B45" s="15"/>
      <c r="C45" s="68"/>
      <c r="D45" s="123"/>
      <c r="E45" s="146"/>
    </row>
    <row r="46" spans="1:5" x14ac:dyDescent="0.15">
      <c r="A46" s="53" t="s">
        <v>183</v>
      </c>
      <c r="B46" s="69">
        <f>B8</f>
        <v>31</v>
      </c>
      <c r="C46" s="68"/>
      <c r="D46" s="123"/>
      <c r="E46" s="146"/>
    </row>
    <row r="47" spans="1:5" x14ac:dyDescent="0.15">
      <c r="A47" s="53" t="s">
        <v>184</v>
      </c>
      <c r="B47" s="69">
        <f>B9</f>
        <v>16</v>
      </c>
      <c r="C47" s="68"/>
      <c r="D47" s="123"/>
      <c r="E47" s="146"/>
    </row>
    <row r="48" spans="1:5" x14ac:dyDescent="0.15">
      <c r="A48" s="14" t="s">
        <v>85</v>
      </c>
      <c r="B48" s="70">
        <f>B46-B47</f>
        <v>15</v>
      </c>
      <c r="C48" s="71"/>
      <c r="D48" s="123"/>
      <c r="E48" s="146"/>
    </row>
    <row r="49" spans="1:5" x14ac:dyDescent="0.15">
      <c r="A49" s="61" t="s">
        <v>46</v>
      </c>
      <c r="B49" s="151">
        <f>B44*B48</f>
        <v>5999.9999999999991</v>
      </c>
      <c r="C49" s="72"/>
      <c r="D49" s="99"/>
      <c r="E49" s="146"/>
    </row>
    <row r="50" spans="1:5" x14ac:dyDescent="0.15">
      <c r="E50" s="146"/>
    </row>
    <row r="51" spans="1:5" ht="84" x14ac:dyDescent="0.15">
      <c r="A51" s="9" t="s">
        <v>176</v>
      </c>
      <c r="B51" s="164">
        <f>B56</f>
        <v>2250</v>
      </c>
      <c r="C51" s="73"/>
      <c r="D51" s="126" t="s">
        <v>218</v>
      </c>
      <c r="E51" s="150" t="s">
        <v>238</v>
      </c>
    </row>
    <row r="52" spans="1:5" x14ac:dyDescent="0.15">
      <c r="A52" s="53" t="s">
        <v>174</v>
      </c>
      <c r="B52" s="45">
        <f>B5</f>
        <v>1000</v>
      </c>
      <c r="C52" s="74"/>
      <c r="D52" s="127"/>
      <c r="E52" s="146"/>
    </row>
    <row r="53" spans="1:5" x14ac:dyDescent="0.15">
      <c r="A53" s="53" t="s">
        <v>171</v>
      </c>
      <c r="B53" s="75">
        <f>B6</f>
        <v>0.45</v>
      </c>
      <c r="C53" s="74"/>
      <c r="D53" s="127"/>
      <c r="E53" s="146"/>
    </row>
    <row r="54" spans="1:5" x14ac:dyDescent="0.15">
      <c r="A54" s="53" t="s">
        <v>172</v>
      </c>
      <c r="B54" s="76">
        <f>B52*B53</f>
        <v>450</v>
      </c>
      <c r="C54" s="74"/>
      <c r="D54" s="127"/>
      <c r="E54" s="146"/>
    </row>
    <row r="55" spans="1:5" x14ac:dyDescent="0.15">
      <c r="A55" s="53" t="s">
        <v>175</v>
      </c>
      <c r="B55" s="77">
        <f>B10</f>
        <v>5</v>
      </c>
      <c r="C55" s="74"/>
      <c r="D55" s="127"/>
      <c r="E55" s="146"/>
    </row>
    <row r="56" spans="1:5" x14ac:dyDescent="0.15">
      <c r="A56" s="78" t="s">
        <v>173</v>
      </c>
      <c r="B56" s="152">
        <f>B54*B55</f>
        <v>2250</v>
      </c>
      <c r="C56" s="79"/>
      <c r="D56" s="79"/>
      <c r="E56" s="146"/>
    </row>
    <row r="57" spans="1:5" x14ac:dyDescent="0.15">
      <c r="E57" s="146"/>
    </row>
    <row r="58" spans="1:5" ht="168" x14ac:dyDescent="0.15">
      <c r="A58" s="11" t="s">
        <v>104</v>
      </c>
      <c r="B58" s="164">
        <f>B62</f>
        <v>25000</v>
      </c>
      <c r="C58" s="80"/>
      <c r="D58" s="126" t="s">
        <v>219</v>
      </c>
      <c r="E58" s="150" t="s">
        <v>238</v>
      </c>
    </row>
    <row r="59" spans="1:5" x14ac:dyDescent="0.15">
      <c r="A59" s="53" t="s">
        <v>180</v>
      </c>
      <c r="B59" s="81">
        <f>B22</f>
        <v>250000</v>
      </c>
      <c r="C59" s="82"/>
      <c r="D59" s="123"/>
      <c r="E59" s="146"/>
    </row>
    <row r="60" spans="1:5" x14ac:dyDescent="0.15">
      <c r="A60" s="53" t="s">
        <v>177</v>
      </c>
      <c r="B60" s="108">
        <v>0.2</v>
      </c>
      <c r="C60" s="60"/>
      <c r="D60" s="123"/>
      <c r="E60" s="146"/>
    </row>
    <row r="61" spans="1:5" x14ac:dyDescent="0.15">
      <c r="A61" s="53" t="s">
        <v>181</v>
      </c>
      <c r="B61" s="171">
        <v>0.5</v>
      </c>
      <c r="C61" s="60"/>
      <c r="D61" s="123"/>
      <c r="E61" s="146"/>
    </row>
    <row r="62" spans="1:5" x14ac:dyDescent="0.15">
      <c r="A62" s="61" t="s">
        <v>26</v>
      </c>
      <c r="B62" s="151">
        <f>B59*B60*B61</f>
        <v>25000</v>
      </c>
      <c r="C62" s="72"/>
      <c r="D62" s="99"/>
      <c r="E62" s="146"/>
    </row>
    <row r="63" spans="1:5" x14ac:dyDescent="0.15">
      <c r="A63" s="40"/>
      <c r="B63" s="13"/>
      <c r="C63" s="71"/>
      <c r="E63" s="146"/>
    </row>
    <row r="64" spans="1:5" ht="84" x14ac:dyDescent="0.15">
      <c r="A64" s="9" t="s">
        <v>31</v>
      </c>
      <c r="B64" s="167">
        <f>B72+B85</f>
        <v>91346.153846153844</v>
      </c>
      <c r="C64" s="64"/>
      <c r="D64" s="126" t="s">
        <v>220</v>
      </c>
      <c r="E64" s="150" t="s">
        <v>238</v>
      </c>
    </row>
    <row r="65" spans="1:5" x14ac:dyDescent="0.15">
      <c r="A65" s="14" t="s">
        <v>20</v>
      </c>
      <c r="B65" s="13">
        <f>B37</f>
        <v>70000</v>
      </c>
      <c r="C65" s="71"/>
      <c r="D65" s="123"/>
      <c r="E65" s="146"/>
    </row>
    <row r="66" spans="1:5" x14ac:dyDescent="0.15">
      <c r="A66" s="14" t="s">
        <v>25</v>
      </c>
      <c r="B66" s="41">
        <f>52*40</f>
        <v>2080</v>
      </c>
      <c r="C66" s="39"/>
      <c r="D66" s="123"/>
      <c r="E66" s="146"/>
    </row>
    <row r="67" spans="1:5" x14ac:dyDescent="0.15">
      <c r="A67" s="14" t="s">
        <v>21</v>
      </c>
      <c r="B67" s="84">
        <f>B65/B66</f>
        <v>33.653846153846153</v>
      </c>
      <c r="C67" s="85"/>
      <c r="D67" s="123"/>
      <c r="E67" s="146"/>
    </row>
    <row r="68" spans="1:5" x14ac:dyDescent="0.15">
      <c r="A68" s="14"/>
      <c r="D68" s="123"/>
      <c r="E68" s="146"/>
    </row>
    <row r="69" spans="1:5" x14ac:dyDescent="0.15">
      <c r="A69" s="14" t="s">
        <v>44</v>
      </c>
      <c r="B69" s="15">
        <f>B4</f>
        <v>12000</v>
      </c>
      <c r="C69" s="65"/>
      <c r="D69" s="123"/>
      <c r="E69" s="146"/>
    </row>
    <row r="70" spans="1:5" x14ac:dyDescent="0.15">
      <c r="A70" s="14" t="s">
        <v>22</v>
      </c>
      <c r="B70" s="106">
        <v>9</v>
      </c>
      <c r="C70" s="74" t="s">
        <v>186</v>
      </c>
      <c r="D70" s="123"/>
      <c r="E70" s="146"/>
    </row>
    <row r="71" spans="1:5" x14ac:dyDescent="0.15">
      <c r="A71" s="14" t="s">
        <v>23</v>
      </c>
      <c r="B71" s="67">
        <f>(B69*B70)/60</f>
        <v>1800</v>
      </c>
      <c r="C71" s="86">
        <f>B71/8</f>
        <v>225</v>
      </c>
      <c r="D71" s="128" t="s">
        <v>7</v>
      </c>
      <c r="E71" s="146"/>
    </row>
    <row r="72" spans="1:5" x14ac:dyDescent="0.15">
      <c r="A72" s="14" t="s">
        <v>24</v>
      </c>
      <c r="B72" s="153">
        <f>B67*B71</f>
        <v>60576.923076923078</v>
      </c>
      <c r="C72" s="85"/>
      <c r="D72" s="123"/>
      <c r="E72" s="146"/>
    </row>
    <row r="73" spans="1:5" x14ac:dyDescent="0.15">
      <c r="A73" s="14"/>
      <c r="B73" s="87"/>
      <c r="C73" s="85"/>
      <c r="D73" s="123"/>
      <c r="E73" s="146"/>
    </row>
    <row r="74" spans="1:5" x14ac:dyDescent="0.15">
      <c r="A74" s="14"/>
      <c r="B74" s="87"/>
      <c r="C74" s="85"/>
      <c r="D74" s="123"/>
      <c r="E74" s="146"/>
    </row>
    <row r="75" spans="1:5" x14ac:dyDescent="0.15">
      <c r="A75" s="14"/>
      <c r="B75" s="87"/>
      <c r="C75" s="85"/>
      <c r="D75" s="123"/>
      <c r="E75" s="146"/>
    </row>
    <row r="76" spans="1:5" x14ac:dyDescent="0.15">
      <c r="A76" s="14"/>
      <c r="B76" s="87"/>
      <c r="C76" s="85"/>
      <c r="D76" s="123"/>
      <c r="E76" s="146"/>
    </row>
    <row r="77" spans="1:5" x14ac:dyDescent="0.15">
      <c r="A77" s="14"/>
      <c r="B77" s="87"/>
      <c r="C77" s="85"/>
      <c r="D77" s="123"/>
      <c r="E77" s="146"/>
    </row>
    <row r="78" spans="1:5" ht="84" x14ac:dyDescent="0.15">
      <c r="A78" s="14" t="s">
        <v>30</v>
      </c>
      <c r="B78" s="13">
        <f>B38</f>
        <v>80000</v>
      </c>
      <c r="C78" s="85"/>
      <c r="D78" s="129" t="s">
        <v>221</v>
      </c>
      <c r="E78" s="150" t="s">
        <v>238</v>
      </c>
    </row>
    <row r="79" spans="1:5" x14ac:dyDescent="0.15">
      <c r="A79" s="14" t="s">
        <v>25</v>
      </c>
      <c r="B79" s="41">
        <f>52*40</f>
        <v>2080</v>
      </c>
      <c r="C79" s="85"/>
      <c r="D79" s="123"/>
      <c r="E79" s="146"/>
    </row>
    <row r="80" spans="1:5" x14ac:dyDescent="0.15">
      <c r="A80" s="14" t="s">
        <v>21</v>
      </c>
      <c r="B80" s="84">
        <f>B78/B79</f>
        <v>38.46153846153846</v>
      </c>
      <c r="C80" s="85"/>
      <c r="D80" s="123"/>
      <c r="E80" s="146"/>
    </row>
    <row r="81" spans="1:5" x14ac:dyDescent="0.15">
      <c r="A81" s="14"/>
      <c r="C81" s="85"/>
      <c r="D81" s="123"/>
      <c r="E81" s="146"/>
    </row>
    <row r="82" spans="1:5" x14ac:dyDescent="0.15">
      <c r="A82" s="14" t="s">
        <v>44</v>
      </c>
      <c r="B82" s="88">
        <f>B4</f>
        <v>12000</v>
      </c>
      <c r="C82" s="85"/>
      <c r="D82" s="123"/>
      <c r="E82" s="146"/>
    </row>
    <row r="83" spans="1:5" x14ac:dyDescent="0.15">
      <c r="A83" s="14" t="s">
        <v>22</v>
      </c>
      <c r="B83" s="107">
        <v>4</v>
      </c>
      <c r="C83" s="89" t="s">
        <v>186</v>
      </c>
      <c r="D83" s="123"/>
      <c r="E83" s="146"/>
    </row>
    <row r="84" spans="1:5" x14ac:dyDescent="0.15">
      <c r="A84" s="14" t="s">
        <v>23</v>
      </c>
      <c r="B84" s="88">
        <f>(B82*B83)/60</f>
        <v>800</v>
      </c>
      <c r="C84" s="86">
        <f>B84/8</f>
        <v>100</v>
      </c>
      <c r="D84" s="128" t="s">
        <v>7</v>
      </c>
      <c r="E84" s="146"/>
    </row>
    <row r="85" spans="1:5" x14ac:dyDescent="0.15">
      <c r="A85" s="61" t="s">
        <v>24</v>
      </c>
      <c r="B85" s="154">
        <f>B80*B84</f>
        <v>30769.23076923077</v>
      </c>
      <c r="C85" s="91"/>
      <c r="D85" s="99"/>
      <c r="E85" s="146"/>
    </row>
    <row r="86" spans="1:5" x14ac:dyDescent="0.15">
      <c r="A86" s="40"/>
      <c r="B86" s="13"/>
      <c r="C86" s="71"/>
      <c r="E86" s="146"/>
    </row>
    <row r="87" spans="1:5" ht="182" x14ac:dyDescent="0.15">
      <c r="A87" s="11" t="s">
        <v>27</v>
      </c>
      <c r="B87" s="167">
        <f>B90</f>
        <v>137500</v>
      </c>
      <c r="C87" s="64"/>
      <c r="D87" s="126" t="s">
        <v>222</v>
      </c>
      <c r="E87" s="150" t="s">
        <v>238</v>
      </c>
    </row>
    <row r="88" spans="1:5" x14ac:dyDescent="0.15">
      <c r="A88" s="14" t="s">
        <v>47</v>
      </c>
      <c r="B88" s="13">
        <f>B27</f>
        <v>11000000</v>
      </c>
      <c r="C88" s="71"/>
      <c r="D88" s="123"/>
      <c r="E88" s="146"/>
    </row>
    <row r="89" spans="1:5" x14ac:dyDescent="0.15">
      <c r="A89" s="14" t="s">
        <v>28</v>
      </c>
      <c r="B89" s="108">
        <v>1.2500000000000001E-2</v>
      </c>
      <c r="C89" s="83"/>
      <c r="D89" s="130" t="s">
        <v>59</v>
      </c>
      <c r="E89" s="146"/>
    </row>
    <row r="90" spans="1:5" x14ac:dyDescent="0.15">
      <c r="A90" s="14"/>
      <c r="B90" s="155">
        <f>B88*B89</f>
        <v>137500</v>
      </c>
      <c r="C90" s="85"/>
      <c r="D90" s="131" t="s">
        <v>60</v>
      </c>
      <c r="E90" s="146"/>
    </row>
    <row r="91" spans="1:5" x14ac:dyDescent="0.15">
      <c r="A91" s="14"/>
      <c r="B91" s="87"/>
      <c r="C91" s="85"/>
      <c r="D91" s="131" t="s">
        <v>61</v>
      </c>
      <c r="E91" s="146"/>
    </row>
    <row r="92" spans="1:5" x14ac:dyDescent="0.15">
      <c r="A92" s="14"/>
      <c r="B92" s="87"/>
      <c r="C92" s="85"/>
      <c r="D92" s="131" t="s">
        <v>64</v>
      </c>
      <c r="E92" s="146"/>
    </row>
    <row r="93" spans="1:5" x14ac:dyDescent="0.15">
      <c r="A93" s="14"/>
      <c r="B93" s="87"/>
      <c r="C93" s="85"/>
      <c r="D93" s="131" t="s">
        <v>62</v>
      </c>
      <c r="E93" s="146"/>
    </row>
    <row r="94" spans="1:5" x14ac:dyDescent="0.15">
      <c r="A94" s="14"/>
      <c r="B94" s="87"/>
      <c r="C94" s="85"/>
      <c r="D94" s="132" t="s">
        <v>179</v>
      </c>
      <c r="E94" s="146"/>
    </row>
    <row r="95" spans="1:5" x14ac:dyDescent="0.15">
      <c r="A95" s="14"/>
      <c r="B95" s="87"/>
      <c r="C95" s="85"/>
      <c r="D95" s="131" t="s">
        <v>94</v>
      </c>
      <c r="E95" s="146"/>
    </row>
    <row r="96" spans="1:5" x14ac:dyDescent="0.15">
      <c r="A96" s="14"/>
      <c r="B96" s="87"/>
      <c r="C96" s="85"/>
      <c r="D96" s="131" t="s">
        <v>93</v>
      </c>
      <c r="E96" s="146"/>
    </row>
    <row r="97" spans="1:5" x14ac:dyDescent="0.15">
      <c r="A97" s="14"/>
      <c r="B97" s="87"/>
      <c r="C97" s="85"/>
      <c r="D97" s="131" t="s">
        <v>63</v>
      </c>
      <c r="E97" s="146"/>
    </row>
    <row r="98" spans="1:5" ht="126" x14ac:dyDescent="0.15">
      <c r="A98" s="61"/>
      <c r="B98" s="90"/>
      <c r="C98" s="91"/>
      <c r="D98" s="133" t="s">
        <v>92</v>
      </c>
      <c r="E98" s="146"/>
    </row>
    <row r="99" spans="1:5" x14ac:dyDescent="0.15">
      <c r="A99" s="40"/>
      <c r="B99" s="13"/>
      <c r="C99" s="71"/>
      <c r="E99" s="146"/>
    </row>
    <row r="100" spans="1:5" ht="84" x14ac:dyDescent="0.15">
      <c r="A100" s="11" t="s">
        <v>105</v>
      </c>
      <c r="B100" s="164">
        <f>B121</f>
        <v>176000</v>
      </c>
      <c r="C100" s="80"/>
      <c r="D100" s="126" t="s">
        <v>223</v>
      </c>
      <c r="E100" s="150" t="s">
        <v>238</v>
      </c>
    </row>
    <row r="101" spans="1:5" x14ac:dyDescent="0.15">
      <c r="A101" s="14" t="s">
        <v>110</v>
      </c>
      <c r="B101" s="92">
        <f>B28</f>
        <v>5000000</v>
      </c>
      <c r="C101" s="93"/>
      <c r="D101" s="129"/>
      <c r="E101" s="146"/>
    </row>
    <row r="102" spans="1:5" x14ac:dyDescent="0.15">
      <c r="A102" s="14" t="s">
        <v>109</v>
      </c>
      <c r="B102" s="92">
        <f>B21</f>
        <v>2000000</v>
      </c>
      <c r="C102" s="93"/>
      <c r="D102" s="129"/>
      <c r="E102" s="146"/>
    </row>
    <row r="103" spans="1:5" x14ac:dyDescent="0.15">
      <c r="A103" s="14" t="s">
        <v>111</v>
      </c>
      <c r="B103" s="94">
        <f>B101-B102</f>
        <v>3000000</v>
      </c>
      <c r="C103" s="93"/>
      <c r="D103" s="129"/>
      <c r="E103" s="146"/>
    </row>
    <row r="104" spans="1:5" ht="14" x14ac:dyDescent="0.15">
      <c r="A104" s="14" t="s">
        <v>116</v>
      </c>
      <c r="B104" s="109">
        <v>0.02</v>
      </c>
      <c r="C104" s="93"/>
      <c r="D104" s="134" t="s">
        <v>122</v>
      </c>
      <c r="E104" s="146"/>
    </row>
    <row r="105" spans="1:5" x14ac:dyDescent="0.15">
      <c r="A105" s="14" t="s">
        <v>123</v>
      </c>
      <c r="B105" s="156">
        <f>B103*B104</f>
        <v>60000</v>
      </c>
      <c r="C105" s="93"/>
      <c r="D105" s="129"/>
      <c r="E105" s="146"/>
    </row>
    <row r="106" spans="1:5" x14ac:dyDescent="0.15">
      <c r="A106" s="14"/>
      <c r="B106" s="92"/>
      <c r="C106" s="93"/>
      <c r="D106" s="129"/>
      <c r="E106" s="146"/>
    </row>
    <row r="107" spans="1:5" x14ac:dyDescent="0.15">
      <c r="A107" s="14" t="s">
        <v>112</v>
      </c>
      <c r="B107" s="92">
        <f>B29</f>
        <v>5000000</v>
      </c>
      <c r="C107" s="93"/>
      <c r="D107" s="129"/>
      <c r="E107" s="146"/>
    </row>
    <row r="108" spans="1:5" x14ac:dyDescent="0.15">
      <c r="A108" s="14" t="s">
        <v>113</v>
      </c>
      <c r="B108" s="92">
        <f>B23</f>
        <v>2000000</v>
      </c>
      <c r="C108" s="93"/>
      <c r="D108" s="129"/>
      <c r="E108" s="146"/>
    </row>
    <row r="109" spans="1:5" ht="14" x14ac:dyDescent="0.15">
      <c r="A109" s="14" t="s">
        <v>114</v>
      </c>
      <c r="B109" s="94">
        <f>B107-B108</f>
        <v>3000000</v>
      </c>
      <c r="C109" s="93"/>
      <c r="D109" s="134" t="s">
        <v>124</v>
      </c>
      <c r="E109" s="146"/>
    </row>
    <row r="110" spans="1:5" x14ac:dyDescent="0.15">
      <c r="A110" s="14" t="s">
        <v>115</v>
      </c>
      <c r="B110" s="109">
        <v>0.12</v>
      </c>
      <c r="C110" s="93"/>
      <c r="D110" s="129"/>
      <c r="E110" s="146"/>
    </row>
    <row r="111" spans="1:5" x14ac:dyDescent="0.15">
      <c r="A111" s="14" t="s">
        <v>123</v>
      </c>
      <c r="B111" s="156">
        <f>B109*B110</f>
        <v>360000</v>
      </c>
      <c r="C111" s="93"/>
      <c r="D111" s="129"/>
      <c r="E111" s="146"/>
    </row>
    <row r="112" spans="1:5" x14ac:dyDescent="0.15">
      <c r="A112" s="14"/>
      <c r="B112" s="92"/>
      <c r="C112" s="93"/>
      <c r="D112" s="129"/>
      <c r="E112" s="146"/>
    </row>
    <row r="113" spans="1:5" x14ac:dyDescent="0.15">
      <c r="A113" s="14" t="s">
        <v>117</v>
      </c>
      <c r="B113" s="92">
        <f>B30</f>
        <v>1000000</v>
      </c>
      <c r="C113" s="93"/>
      <c r="D113" s="129"/>
      <c r="E113" s="146"/>
    </row>
    <row r="114" spans="1:5" x14ac:dyDescent="0.15">
      <c r="A114" s="14" t="s">
        <v>118</v>
      </c>
      <c r="B114" s="92">
        <f>B24</f>
        <v>500000</v>
      </c>
      <c r="C114" s="93"/>
      <c r="D114" s="129"/>
      <c r="E114" s="146"/>
    </row>
    <row r="115" spans="1:5" x14ac:dyDescent="0.15">
      <c r="A115" s="14" t="s">
        <v>119</v>
      </c>
      <c r="B115" s="94">
        <f>B113-B114</f>
        <v>500000</v>
      </c>
      <c r="C115" s="93"/>
      <c r="D115" s="129"/>
      <c r="E115" s="146"/>
    </row>
    <row r="116" spans="1:5" ht="14" x14ac:dyDescent="0.15">
      <c r="A116" s="14" t="s">
        <v>120</v>
      </c>
      <c r="B116" s="109">
        <v>0.04</v>
      </c>
      <c r="C116" s="93"/>
      <c r="D116" s="134" t="s">
        <v>128</v>
      </c>
      <c r="E116" s="146"/>
    </row>
    <row r="117" spans="1:5" x14ac:dyDescent="0.15">
      <c r="A117" s="14" t="s">
        <v>123</v>
      </c>
      <c r="B117" s="156">
        <f>B115*B116</f>
        <v>20000</v>
      </c>
      <c r="C117" s="93"/>
      <c r="D117" s="129"/>
      <c r="E117" s="146"/>
    </row>
    <row r="118" spans="1:5" x14ac:dyDescent="0.15">
      <c r="A118" s="14"/>
      <c r="B118" s="92"/>
      <c r="C118" s="93"/>
      <c r="D118" s="129"/>
      <c r="E118" s="146"/>
    </row>
    <row r="119" spans="1:5" x14ac:dyDescent="0.15">
      <c r="A119" s="14" t="s">
        <v>125</v>
      </c>
      <c r="B119" s="92">
        <f>B105+B111+B117</f>
        <v>440000</v>
      </c>
      <c r="C119" s="93"/>
      <c r="D119" s="129"/>
      <c r="E119" s="146"/>
    </row>
    <row r="120" spans="1:5" x14ac:dyDescent="0.15">
      <c r="A120" s="14" t="s">
        <v>126</v>
      </c>
      <c r="B120" s="110">
        <v>0.4</v>
      </c>
      <c r="C120" s="93"/>
      <c r="D120" s="129"/>
      <c r="E120" s="146"/>
    </row>
    <row r="121" spans="1:5" x14ac:dyDescent="0.15">
      <c r="A121" s="61" t="s">
        <v>127</v>
      </c>
      <c r="B121" s="158">
        <f>B119*B120</f>
        <v>176000</v>
      </c>
      <c r="C121" s="97"/>
      <c r="D121" s="99"/>
      <c r="E121" s="146"/>
    </row>
    <row r="122" spans="1:5" x14ac:dyDescent="0.15">
      <c r="A122" s="40"/>
      <c r="B122" s="13"/>
      <c r="C122" s="71"/>
      <c r="E122" s="146"/>
    </row>
    <row r="123" spans="1:5" ht="84" x14ac:dyDescent="0.15">
      <c r="A123" s="11" t="s">
        <v>95</v>
      </c>
      <c r="B123" s="12">
        <f>B126</f>
        <v>120000</v>
      </c>
      <c r="C123" s="98"/>
      <c r="D123" s="135" t="s">
        <v>100</v>
      </c>
      <c r="E123" s="150" t="s">
        <v>238</v>
      </c>
    </row>
    <row r="124" spans="1:5" x14ac:dyDescent="0.15">
      <c r="A124" s="14" t="s">
        <v>96</v>
      </c>
      <c r="B124" s="87">
        <f>B32</f>
        <v>4000000</v>
      </c>
      <c r="C124" s="85"/>
      <c r="D124" s="136"/>
      <c r="E124" s="146"/>
    </row>
    <row r="125" spans="1:5" x14ac:dyDescent="0.15">
      <c r="A125" s="14" t="s">
        <v>97</v>
      </c>
      <c r="B125" s="110">
        <v>0.03</v>
      </c>
      <c r="C125" s="85"/>
      <c r="D125" s="136"/>
      <c r="E125" s="146"/>
    </row>
    <row r="126" spans="1:5" x14ac:dyDescent="0.15">
      <c r="A126" s="14" t="s">
        <v>98</v>
      </c>
      <c r="B126" s="157">
        <f>B124*B125</f>
        <v>120000</v>
      </c>
      <c r="C126" s="85"/>
      <c r="D126" s="136"/>
      <c r="E126" s="146"/>
    </row>
    <row r="127" spans="1:5" x14ac:dyDescent="0.15">
      <c r="A127" s="61"/>
      <c r="B127" s="90"/>
      <c r="C127" s="91"/>
      <c r="D127" s="133"/>
      <c r="E127" s="146"/>
    </row>
    <row r="128" spans="1:5" x14ac:dyDescent="0.15">
      <c r="A128" s="40"/>
      <c r="B128" s="13"/>
      <c r="C128" s="71"/>
      <c r="E128" s="146"/>
    </row>
    <row r="129" spans="1:5" ht="42" x14ac:dyDescent="0.15">
      <c r="A129" s="9" t="s">
        <v>133</v>
      </c>
      <c r="B129" s="12">
        <f>B137</f>
        <v>45000</v>
      </c>
      <c r="C129" s="64"/>
      <c r="D129" s="126" t="s">
        <v>134</v>
      </c>
      <c r="E129" s="146"/>
    </row>
    <row r="130" spans="1:5" ht="28" x14ac:dyDescent="0.15">
      <c r="A130" s="14" t="s">
        <v>77</v>
      </c>
      <c r="B130" s="22"/>
      <c r="C130" s="26"/>
      <c r="D130" s="136" t="s">
        <v>212</v>
      </c>
      <c r="E130" s="146"/>
    </row>
    <row r="131" spans="1:5" ht="28" x14ac:dyDescent="0.15">
      <c r="A131" s="14" t="s">
        <v>107</v>
      </c>
      <c r="B131" s="22"/>
      <c r="C131" s="26"/>
      <c r="D131" s="136" t="s">
        <v>213</v>
      </c>
      <c r="E131" s="146"/>
    </row>
    <row r="132" spans="1:5" ht="88" customHeight="1" x14ac:dyDescent="0.15">
      <c r="A132" s="14" t="s">
        <v>78</v>
      </c>
      <c r="B132" s="22"/>
      <c r="C132" s="26"/>
      <c r="D132" s="136" t="s">
        <v>214</v>
      </c>
      <c r="E132" s="146"/>
    </row>
    <row r="133" spans="1:5" ht="58" customHeight="1" x14ac:dyDescent="0.15">
      <c r="A133" s="14" t="s">
        <v>79</v>
      </c>
      <c r="B133" s="22"/>
      <c r="C133" s="26"/>
      <c r="D133" s="136" t="s">
        <v>215</v>
      </c>
      <c r="E133" s="146"/>
    </row>
    <row r="134" spans="1:5" ht="116" customHeight="1" x14ac:dyDescent="0.15">
      <c r="A134" s="23" t="s">
        <v>129</v>
      </c>
      <c r="B134" s="22"/>
      <c r="C134" s="26"/>
      <c r="D134" s="136" t="s">
        <v>216</v>
      </c>
      <c r="E134" s="146"/>
    </row>
    <row r="135" spans="1:5" ht="28" x14ac:dyDescent="0.15">
      <c r="A135" s="14" t="s">
        <v>80</v>
      </c>
      <c r="B135" s="111">
        <v>1</v>
      </c>
      <c r="C135" s="26" t="s">
        <v>143</v>
      </c>
      <c r="D135" s="136"/>
      <c r="E135" s="146"/>
    </row>
    <row r="136" spans="1:5" x14ac:dyDescent="0.15">
      <c r="A136" s="14" t="s">
        <v>17</v>
      </c>
      <c r="B136" s="62">
        <f>B35</f>
        <v>45000</v>
      </c>
      <c r="D136" s="136"/>
      <c r="E136" s="146"/>
    </row>
    <row r="137" spans="1:5" x14ac:dyDescent="0.15">
      <c r="A137" s="61" t="s">
        <v>81</v>
      </c>
      <c r="B137" s="158">
        <f>B135*B136</f>
        <v>45000</v>
      </c>
      <c r="C137" s="99"/>
      <c r="D137" s="99"/>
      <c r="E137" s="146"/>
    </row>
    <row r="138" spans="1:5" x14ac:dyDescent="0.15">
      <c r="A138" s="40"/>
      <c r="B138" s="13"/>
      <c r="C138" s="71"/>
      <c r="E138" s="146"/>
    </row>
    <row r="139" spans="1:5" ht="84" x14ac:dyDescent="0.15">
      <c r="A139" s="9" t="s">
        <v>18</v>
      </c>
      <c r="B139" s="167">
        <f>B142+B147+B158</f>
        <v>28866</v>
      </c>
      <c r="C139" s="64"/>
      <c r="D139" s="135"/>
      <c r="E139" s="150" t="s">
        <v>238</v>
      </c>
    </row>
    <row r="140" spans="1:5" ht="28" x14ac:dyDescent="0.15">
      <c r="A140" s="14" t="s">
        <v>43</v>
      </c>
      <c r="B140" s="15">
        <f>B4</f>
        <v>12000</v>
      </c>
      <c r="C140" s="65"/>
      <c r="D140" s="136" t="s">
        <v>2</v>
      </c>
      <c r="E140" s="146"/>
    </row>
    <row r="141" spans="1:5" x14ac:dyDescent="0.15">
      <c r="A141" s="14" t="s">
        <v>19</v>
      </c>
      <c r="B141" s="112">
        <v>0.2</v>
      </c>
      <c r="C141" s="71"/>
      <c r="D141" s="136"/>
      <c r="E141" s="146"/>
    </row>
    <row r="142" spans="1:5" x14ac:dyDescent="0.15">
      <c r="A142" s="100"/>
      <c r="B142" s="159">
        <f>B140*B141</f>
        <v>2400</v>
      </c>
      <c r="C142" s="85"/>
      <c r="D142" s="136"/>
      <c r="E142" s="146"/>
    </row>
    <row r="143" spans="1:5" x14ac:dyDescent="0.15">
      <c r="A143" s="100"/>
      <c r="D143" s="123"/>
      <c r="E143" s="146"/>
    </row>
    <row r="144" spans="1:5" ht="28" x14ac:dyDescent="0.15">
      <c r="A144" s="14" t="s">
        <v>44</v>
      </c>
      <c r="B144" s="15">
        <f>B4</f>
        <v>12000</v>
      </c>
      <c r="C144" s="65"/>
      <c r="D144" s="129" t="s">
        <v>178</v>
      </c>
      <c r="E144" s="146"/>
    </row>
    <row r="145" spans="1:5" x14ac:dyDescent="0.15">
      <c r="A145" s="14" t="s">
        <v>1</v>
      </c>
      <c r="B145" s="60">
        <f>B13</f>
        <v>0.1</v>
      </c>
      <c r="C145" s="65"/>
      <c r="D145" s="129"/>
      <c r="E145" s="146"/>
    </row>
    <row r="146" spans="1:5" x14ac:dyDescent="0.15">
      <c r="A146" s="14" t="s">
        <v>0</v>
      </c>
      <c r="B146" s="112">
        <v>2</v>
      </c>
      <c r="C146" s="71"/>
      <c r="D146" s="123"/>
      <c r="E146" s="146"/>
    </row>
    <row r="147" spans="1:5" x14ac:dyDescent="0.15">
      <c r="A147" s="100"/>
      <c r="B147" s="161">
        <f>B144*B146*B145</f>
        <v>2400</v>
      </c>
      <c r="C147" s="71"/>
      <c r="D147" s="123"/>
      <c r="E147" s="146"/>
    </row>
    <row r="148" spans="1:5" x14ac:dyDescent="0.15">
      <c r="A148" s="100"/>
      <c r="B148" s="13"/>
      <c r="C148" s="71"/>
      <c r="D148" s="123"/>
      <c r="E148" s="146"/>
    </row>
    <row r="149" spans="1:5" x14ac:dyDescent="0.15">
      <c r="A149" s="100"/>
      <c r="B149" s="13"/>
      <c r="C149" s="71"/>
      <c r="D149" s="123"/>
      <c r="E149" s="146"/>
    </row>
    <row r="150" spans="1:5" ht="28" x14ac:dyDescent="0.15">
      <c r="A150" s="14" t="s">
        <v>44</v>
      </c>
      <c r="B150" s="15">
        <f>B4</f>
        <v>12000</v>
      </c>
      <c r="C150" s="65"/>
      <c r="D150" s="129" t="s">
        <v>4</v>
      </c>
      <c r="E150" s="146"/>
    </row>
    <row r="151" spans="1:5" x14ac:dyDescent="0.15">
      <c r="A151" s="14" t="s">
        <v>5</v>
      </c>
      <c r="B151" s="22">
        <f>B14</f>
        <v>0.9</v>
      </c>
      <c r="C151" s="65"/>
      <c r="D151" s="129"/>
      <c r="E151" s="146"/>
    </row>
    <row r="152" spans="1:5" ht="16" x14ac:dyDescent="0.15">
      <c r="A152" s="14" t="s">
        <v>3</v>
      </c>
      <c r="B152" s="112">
        <v>0.25</v>
      </c>
      <c r="C152" s="71"/>
      <c r="D152" s="137"/>
      <c r="E152" s="146"/>
    </row>
    <row r="153" spans="1:5" x14ac:dyDescent="0.15">
      <c r="A153" s="100"/>
      <c r="B153" s="161">
        <f>B150*B152*B151</f>
        <v>2700</v>
      </c>
      <c r="C153" s="71"/>
      <c r="D153" s="138"/>
      <c r="E153" s="146"/>
    </row>
    <row r="154" spans="1:5" x14ac:dyDescent="0.15">
      <c r="A154" s="100"/>
      <c r="B154" s="13"/>
      <c r="C154" s="71"/>
      <c r="D154" s="138"/>
      <c r="E154" s="146"/>
    </row>
    <row r="155" spans="1:5" x14ac:dyDescent="0.15">
      <c r="A155" s="14" t="s">
        <v>86</v>
      </c>
      <c r="B155" s="101">
        <f>B158</f>
        <v>24066</v>
      </c>
      <c r="C155" s="71"/>
      <c r="D155" s="138"/>
      <c r="E155" s="146"/>
    </row>
    <row r="156" spans="1:5" x14ac:dyDescent="0.15">
      <c r="A156" s="14" t="s">
        <v>87</v>
      </c>
      <c r="B156" s="13">
        <f>B4*C156*D156</f>
        <v>756</v>
      </c>
      <c r="C156" s="37">
        <f>B11</f>
        <v>0.15</v>
      </c>
      <c r="D156" s="139">
        <v>0.42</v>
      </c>
      <c r="E156" s="146"/>
    </row>
    <row r="157" spans="1:5" x14ac:dyDescent="0.15">
      <c r="A157" s="53" t="s">
        <v>203</v>
      </c>
      <c r="B157" s="13">
        <f>B4*C157*D157</f>
        <v>23310</v>
      </c>
      <c r="C157" s="37">
        <f>B12</f>
        <v>0.15</v>
      </c>
      <c r="D157" s="139">
        <v>12.95</v>
      </c>
      <c r="E157" s="146"/>
    </row>
    <row r="158" spans="1:5" x14ac:dyDescent="0.15">
      <c r="A158" s="61" t="s">
        <v>88</v>
      </c>
      <c r="B158" s="160">
        <f>SUM(B156:B157)</f>
        <v>24066</v>
      </c>
      <c r="C158" s="72"/>
      <c r="D158" s="99"/>
      <c r="E158" s="146"/>
    </row>
    <row r="159" spans="1:5" x14ac:dyDescent="0.15">
      <c r="E159" s="146"/>
    </row>
    <row r="160" spans="1:5" ht="190.5" customHeight="1" x14ac:dyDescent="0.15">
      <c r="A160" s="29" t="s">
        <v>196</v>
      </c>
      <c r="B160" s="164">
        <f>B168</f>
        <v>51900</v>
      </c>
      <c r="C160" s="47"/>
      <c r="D160" s="126" t="s">
        <v>236</v>
      </c>
      <c r="E160" s="150" t="s">
        <v>238</v>
      </c>
    </row>
    <row r="161" spans="1:5" x14ac:dyDescent="0.15">
      <c r="A161" s="14" t="s">
        <v>70</v>
      </c>
      <c r="B161" s="13">
        <f>B27+B31+B33</f>
        <v>16000000</v>
      </c>
      <c r="D161" s="123"/>
      <c r="E161" s="146"/>
    </row>
    <row r="162" spans="1:5" x14ac:dyDescent="0.15">
      <c r="A162" s="14" t="s">
        <v>76</v>
      </c>
      <c r="B162" s="62">
        <f>B15</f>
        <v>7000000</v>
      </c>
      <c r="D162" s="123"/>
      <c r="E162" s="146"/>
    </row>
    <row r="163" spans="1:5" x14ac:dyDescent="0.15">
      <c r="A163" s="14" t="s">
        <v>71</v>
      </c>
      <c r="B163" s="22">
        <f>B162/B161</f>
        <v>0.4375</v>
      </c>
      <c r="D163" s="123"/>
      <c r="E163" s="146"/>
    </row>
    <row r="164" spans="1:5" x14ac:dyDescent="0.15">
      <c r="A164" s="14" t="s">
        <v>211</v>
      </c>
      <c r="B164" s="113">
        <v>0.87</v>
      </c>
      <c r="D164" s="127"/>
      <c r="E164" s="146"/>
    </row>
    <row r="165" spans="1:5" x14ac:dyDescent="0.15">
      <c r="A165" s="14" t="s">
        <v>72</v>
      </c>
      <c r="B165" s="66">
        <f>B164-B163</f>
        <v>0.4325</v>
      </c>
      <c r="D165" s="123"/>
      <c r="E165" s="146"/>
    </row>
    <row r="166" spans="1:5" x14ac:dyDescent="0.15">
      <c r="A166" s="14" t="s">
        <v>73</v>
      </c>
      <c r="B166" s="92">
        <f>B161*B165</f>
        <v>6920000</v>
      </c>
      <c r="D166" s="123"/>
      <c r="E166" s="146"/>
    </row>
    <row r="167" spans="1:5" x14ac:dyDescent="0.15">
      <c r="A167" s="14" t="s">
        <v>8</v>
      </c>
      <c r="B167" s="102">
        <f>B16</f>
        <v>7.4999999999999997E-3</v>
      </c>
      <c r="D167" s="123"/>
      <c r="E167" s="146"/>
    </row>
    <row r="168" spans="1:5" x14ac:dyDescent="0.15">
      <c r="A168" s="14" t="s">
        <v>74</v>
      </c>
      <c r="B168" s="162">
        <f>B166*B167</f>
        <v>51900</v>
      </c>
      <c r="D168" s="123"/>
      <c r="E168" s="146"/>
    </row>
    <row r="169" spans="1:5" x14ac:dyDescent="0.15">
      <c r="A169" s="61"/>
      <c r="B169" s="96"/>
      <c r="C169" s="99"/>
      <c r="D169" s="99"/>
      <c r="E169" s="146"/>
    </row>
    <row r="170" spans="1:5" x14ac:dyDescent="0.15">
      <c r="A170" s="40"/>
      <c r="B170" s="92"/>
      <c r="E170" s="146"/>
    </row>
    <row r="171" spans="1:5" s="25" customFormat="1" ht="126" x14ac:dyDescent="0.15">
      <c r="A171" s="11" t="s">
        <v>187</v>
      </c>
      <c r="B171" s="165">
        <f>B176</f>
        <v>45000</v>
      </c>
      <c r="C171" s="73"/>
      <c r="D171" s="126" t="s">
        <v>237</v>
      </c>
      <c r="E171" s="150" t="s">
        <v>238</v>
      </c>
    </row>
    <row r="172" spans="1:5" s="25" customFormat="1" x14ac:dyDescent="0.15">
      <c r="A172" s="53" t="s">
        <v>188</v>
      </c>
      <c r="B172" s="114">
        <v>7000000</v>
      </c>
      <c r="C172" s="74"/>
      <c r="D172" s="129"/>
      <c r="E172" s="148"/>
    </row>
    <row r="173" spans="1:5" s="25" customFormat="1" ht="14" x14ac:dyDescent="0.15">
      <c r="A173" s="53" t="s">
        <v>189</v>
      </c>
      <c r="B173" s="34">
        <f>B17</f>
        <v>1000000</v>
      </c>
      <c r="C173" s="74"/>
      <c r="D173" s="136" t="s">
        <v>190</v>
      </c>
      <c r="E173" s="148"/>
    </row>
    <row r="174" spans="1:5" s="25" customFormat="1" ht="14" x14ac:dyDescent="0.15">
      <c r="A174" s="44" t="s">
        <v>204</v>
      </c>
      <c r="B174" s="35">
        <f>B172-B173</f>
        <v>6000000</v>
      </c>
      <c r="C174" s="74"/>
      <c r="D174" s="140" t="s">
        <v>191</v>
      </c>
      <c r="E174" s="148"/>
    </row>
    <row r="175" spans="1:5" s="25" customFormat="1" ht="14" x14ac:dyDescent="0.15">
      <c r="A175" s="53" t="s">
        <v>192</v>
      </c>
      <c r="B175" s="36">
        <f>B18</f>
        <v>7.4999999999999997E-3</v>
      </c>
      <c r="C175" s="74"/>
      <c r="D175" s="140" t="s">
        <v>193</v>
      </c>
      <c r="E175" s="148"/>
    </row>
    <row r="176" spans="1:5" s="25" customFormat="1" ht="14" x14ac:dyDescent="0.15">
      <c r="A176" s="53" t="s">
        <v>194</v>
      </c>
      <c r="B176" s="163">
        <f>B174*B175</f>
        <v>45000</v>
      </c>
      <c r="C176" s="74"/>
      <c r="D176" s="140" t="s">
        <v>205</v>
      </c>
      <c r="E176" s="148"/>
    </row>
    <row r="177" spans="1:5" s="25" customFormat="1" ht="14" x14ac:dyDescent="0.15">
      <c r="A177" s="20"/>
      <c r="B177" s="21"/>
      <c r="C177" s="79"/>
      <c r="D177" s="141" t="s">
        <v>195</v>
      </c>
      <c r="E177" s="148"/>
    </row>
    <row r="178" spans="1:5" x14ac:dyDescent="0.15">
      <c r="A178" s="40"/>
      <c r="B178" s="92"/>
      <c r="E178" s="146"/>
    </row>
    <row r="179" spans="1:5" x14ac:dyDescent="0.15">
      <c r="E179" s="146"/>
    </row>
    <row r="180" spans="1:5" ht="140" x14ac:dyDescent="0.15">
      <c r="A180" s="11" t="s">
        <v>9</v>
      </c>
      <c r="B180" s="165">
        <v>15000</v>
      </c>
      <c r="C180" s="47"/>
      <c r="D180" s="126" t="s">
        <v>224</v>
      </c>
      <c r="E180" s="150" t="s">
        <v>238</v>
      </c>
    </row>
    <row r="181" spans="1:5" ht="14" x14ac:dyDescent="0.15">
      <c r="A181" s="19"/>
      <c r="B181" s="17"/>
      <c r="D181" s="136" t="s">
        <v>65</v>
      </c>
      <c r="E181" s="146"/>
    </row>
    <row r="182" spans="1:5" ht="28" x14ac:dyDescent="0.15">
      <c r="A182" s="19"/>
      <c r="B182" s="17"/>
      <c r="D182" s="142" t="s">
        <v>66</v>
      </c>
      <c r="E182" s="146"/>
    </row>
    <row r="183" spans="1:5" ht="14" x14ac:dyDescent="0.15">
      <c r="A183" s="19"/>
      <c r="B183" s="17"/>
      <c r="D183" s="142" t="s">
        <v>67</v>
      </c>
      <c r="E183" s="146"/>
    </row>
    <row r="184" spans="1:5" ht="14" x14ac:dyDescent="0.15">
      <c r="A184" s="19"/>
      <c r="B184" s="17"/>
      <c r="D184" s="142" t="s">
        <v>68</v>
      </c>
      <c r="E184" s="146"/>
    </row>
    <row r="185" spans="1:5" ht="14" x14ac:dyDescent="0.15">
      <c r="A185" s="20"/>
      <c r="B185" s="21"/>
      <c r="C185" s="99"/>
      <c r="D185" s="143" t="s">
        <v>69</v>
      </c>
      <c r="E185" s="146"/>
    </row>
    <row r="186" spans="1:5" x14ac:dyDescent="0.15">
      <c r="A186" s="16"/>
      <c r="B186" s="17"/>
      <c r="D186" s="18"/>
      <c r="E186" s="146"/>
    </row>
    <row r="187" spans="1:5" ht="112" x14ac:dyDescent="0.15">
      <c r="A187" s="11" t="s">
        <v>56</v>
      </c>
      <c r="B187" s="164">
        <f>B192</f>
        <v>35000</v>
      </c>
      <c r="C187" s="47"/>
      <c r="D187" s="126" t="s">
        <v>206</v>
      </c>
      <c r="E187" s="150" t="s">
        <v>238</v>
      </c>
    </row>
    <row r="188" spans="1:5" x14ac:dyDescent="0.15">
      <c r="A188" s="14" t="s">
        <v>57</v>
      </c>
      <c r="B188" s="92">
        <f>B31</f>
        <v>2000000</v>
      </c>
      <c r="C188" s="71"/>
      <c r="D188" s="123"/>
      <c r="E188" s="146"/>
    </row>
    <row r="189" spans="1:5" x14ac:dyDescent="0.15">
      <c r="A189" s="14" t="s">
        <v>102</v>
      </c>
      <c r="B189" s="22">
        <v>0.08</v>
      </c>
      <c r="D189" s="123" t="s">
        <v>58</v>
      </c>
      <c r="E189" s="146"/>
    </row>
    <row r="190" spans="1:5" x14ac:dyDescent="0.15">
      <c r="A190" s="14" t="s">
        <v>53</v>
      </c>
      <c r="B190" s="109">
        <v>0.03</v>
      </c>
      <c r="D190" s="123"/>
      <c r="E190" s="146"/>
    </row>
    <row r="191" spans="1:5" x14ac:dyDescent="0.15">
      <c r="A191" s="14" t="s">
        <v>54</v>
      </c>
      <c r="B191" s="95">
        <v>0.35</v>
      </c>
      <c r="D191" s="123"/>
      <c r="E191" s="146"/>
    </row>
    <row r="192" spans="1:5" x14ac:dyDescent="0.15">
      <c r="A192" s="14" t="s">
        <v>55</v>
      </c>
      <c r="B192" s="168">
        <f>B188*(B189-B190)*B191</f>
        <v>35000</v>
      </c>
      <c r="D192" s="123"/>
      <c r="E192" s="146"/>
    </row>
    <row r="193" spans="1:5" x14ac:dyDescent="0.15">
      <c r="A193" s="14"/>
      <c r="B193" s="13"/>
      <c r="D193" s="123"/>
      <c r="E193" s="146"/>
    </row>
    <row r="194" spans="1:5" ht="14" x14ac:dyDescent="0.15">
      <c r="A194" s="24" t="s">
        <v>157</v>
      </c>
      <c r="B194" s="103">
        <f>B29+B30+B31</f>
        <v>8000000</v>
      </c>
      <c r="C194" s="74"/>
      <c r="D194" s="127" t="s">
        <v>158</v>
      </c>
      <c r="E194" s="146"/>
    </row>
    <row r="195" spans="1:5" ht="14" x14ac:dyDescent="0.15">
      <c r="A195" s="24" t="s">
        <v>166</v>
      </c>
      <c r="B195" s="104">
        <f>B19</f>
        <v>0.1</v>
      </c>
      <c r="C195" s="74"/>
      <c r="D195" s="127" t="s">
        <v>159</v>
      </c>
      <c r="E195" s="146"/>
    </row>
    <row r="196" spans="1:5" ht="28" x14ac:dyDescent="0.15">
      <c r="A196" s="24" t="s">
        <v>168</v>
      </c>
      <c r="B196" s="103">
        <f>B194*B195</f>
        <v>800000</v>
      </c>
      <c r="C196" s="74"/>
      <c r="D196" s="124" t="s">
        <v>160</v>
      </c>
      <c r="E196" s="146"/>
    </row>
    <row r="197" spans="1:5" ht="14" x14ac:dyDescent="0.15">
      <c r="A197" s="24" t="s">
        <v>161</v>
      </c>
      <c r="B197" s="104">
        <v>0.18</v>
      </c>
      <c r="C197" s="74"/>
      <c r="D197" s="127"/>
      <c r="E197" s="146"/>
    </row>
    <row r="198" spans="1:5" ht="14" x14ac:dyDescent="0.15">
      <c r="A198" s="24" t="s">
        <v>162</v>
      </c>
      <c r="B198" s="35">
        <f>B196*B197</f>
        <v>144000</v>
      </c>
      <c r="C198" s="74"/>
      <c r="D198" s="127"/>
      <c r="E198" s="146"/>
    </row>
    <row r="199" spans="1:5" ht="14" x14ac:dyDescent="0.15">
      <c r="A199" s="24" t="s">
        <v>163</v>
      </c>
      <c r="B199" s="115">
        <v>0.6</v>
      </c>
      <c r="C199" s="74"/>
      <c r="D199" s="127"/>
      <c r="E199" s="146"/>
    </row>
    <row r="200" spans="1:5" ht="14" x14ac:dyDescent="0.15">
      <c r="A200" s="24" t="s">
        <v>164</v>
      </c>
      <c r="B200" s="31">
        <f>B198*B199</f>
        <v>86400</v>
      </c>
      <c r="C200" s="74"/>
      <c r="D200" s="144"/>
      <c r="E200" s="146"/>
    </row>
    <row r="201" spans="1:5" ht="14" x14ac:dyDescent="0.15">
      <c r="A201" s="30" t="s">
        <v>165</v>
      </c>
      <c r="B201" s="169">
        <f>B198-B200</f>
        <v>57600</v>
      </c>
      <c r="C201" s="79"/>
      <c r="D201" s="145"/>
      <c r="E201" s="146"/>
    </row>
    <row r="202" spans="1:5" x14ac:dyDescent="0.15">
      <c r="A202" s="14"/>
      <c r="B202" s="13"/>
      <c r="D202" s="123"/>
      <c r="E202" s="146"/>
    </row>
    <row r="203" spans="1:5" ht="182" x14ac:dyDescent="0.15">
      <c r="A203" s="27" t="s">
        <v>135</v>
      </c>
      <c r="B203" s="164">
        <f>B209</f>
        <v>80000</v>
      </c>
      <c r="C203" s="73"/>
      <c r="D203" s="126" t="s">
        <v>225</v>
      </c>
      <c r="E203" s="150" t="s">
        <v>238</v>
      </c>
    </row>
    <row r="204" spans="1:5" ht="84" x14ac:dyDescent="0.15">
      <c r="A204" s="24" t="s">
        <v>136</v>
      </c>
      <c r="B204" s="116">
        <v>20000</v>
      </c>
      <c r="C204" s="74"/>
      <c r="D204" s="140" t="s">
        <v>226</v>
      </c>
      <c r="E204" s="146"/>
    </row>
    <row r="205" spans="1:5" ht="154" x14ac:dyDescent="0.15">
      <c r="A205" s="24" t="s">
        <v>137</v>
      </c>
      <c r="B205" s="116">
        <v>10000</v>
      </c>
      <c r="C205" s="74"/>
      <c r="D205" s="140" t="s">
        <v>227</v>
      </c>
      <c r="E205" s="146"/>
    </row>
    <row r="206" spans="1:5" ht="84" x14ac:dyDescent="0.15">
      <c r="A206" s="24" t="s">
        <v>138</v>
      </c>
      <c r="B206" s="172">
        <v>10000</v>
      </c>
      <c r="C206" s="26"/>
      <c r="D206" s="129" t="s">
        <v>228</v>
      </c>
      <c r="E206" s="146"/>
    </row>
    <row r="207" spans="1:5" ht="112" x14ac:dyDescent="0.15">
      <c r="A207" s="24" t="s">
        <v>169</v>
      </c>
      <c r="B207" s="116">
        <v>30000</v>
      </c>
      <c r="C207" s="74"/>
      <c r="D207" s="129" t="s">
        <v>229</v>
      </c>
      <c r="E207" s="146"/>
    </row>
    <row r="208" spans="1:5" ht="70" x14ac:dyDescent="0.15">
      <c r="A208" s="24" t="s">
        <v>139</v>
      </c>
      <c r="B208" s="117">
        <v>10000</v>
      </c>
      <c r="C208" s="74"/>
      <c r="D208" s="129" t="s">
        <v>230</v>
      </c>
      <c r="E208" s="146"/>
    </row>
    <row r="209" spans="1:5" ht="28" x14ac:dyDescent="0.15">
      <c r="A209" s="30" t="s">
        <v>140</v>
      </c>
      <c r="B209" s="166">
        <f>SUM(B204:B208)</f>
        <v>80000</v>
      </c>
      <c r="C209" s="79"/>
      <c r="D209" s="79"/>
      <c r="E209" s="146"/>
    </row>
    <row r="210" spans="1:5" x14ac:dyDescent="0.15">
      <c r="A210" s="42"/>
      <c r="B210" s="35"/>
      <c r="C210" s="105"/>
      <c r="D210" s="43"/>
      <c r="E210" s="146"/>
    </row>
    <row r="211" spans="1:5" ht="84" x14ac:dyDescent="0.15">
      <c r="A211" s="27" t="s">
        <v>141</v>
      </c>
      <c r="B211" s="167">
        <f>B222</f>
        <v>60000</v>
      </c>
      <c r="C211" s="64"/>
      <c r="D211" s="126" t="s">
        <v>231</v>
      </c>
      <c r="E211" s="150" t="s">
        <v>238</v>
      </c>
    </row>
    <row r="212" spans="1:5" ht="112" x14ac:dyDescent="0.15">
      <c r="A212" s="28" t="s">
        <v>142</v>
      </c>
      <c r="B212" s="115">
        <v>0.25</v>
      </c>
      <c r="C212" s="33"/>
      <c r="D212" s="129" t="s">
        <v>232</v>
      </c>
      <c r="E212" s="146"/>
    </row>
    <row r="213" spans="1:5" ht="70" x14ac:dyDescent="0.15">
      <c r="A213" s="28" t="s">
        <v>139</v>
      </c>
      <c r="B213" s="115">
        <v>0.5</v>
      </c>
      <c r="C213" s="33"/>
      <c r="D213" s="129" t="s">
        <v>233</v>
      </c>
      <c r="E213" s="146"/>
    </row>
    <row r="214" spans="1:5" ht="56" x14ac:dyDescent="0.15">
      <c r="A214" s="28" t="s">
        <v>138</v>
      </c>
      <c r="B214" s="115">
        <v>0.1</v>
      </c>
      <c r="C214" s="33"/>
      <c r="D214" s="129" t="s">
        <v>234</v>
      </c>
      <c r="E214" s="146"/>
    </row>
    <row r="215" spans="1:5" ht="28" x14ac:dyDescent="0.15">
      <c r="A215" s="24" t="s">
        <v>144</v>
      </c>
      <c r="B215" s="115">
        <v>0.1</v>
      </c>
      <c r="C215" s="33"/>
      <c r="D215" s="136" t="s">
        <v>145</v>
      </c>
      <c r="E215" s="146"/>
    </row>
    <row r="216" spans="1:5" ht="56" x14ac:dyDescent="0.15">
      <c r="A216" s="24" t="s">
        <v>146</v>
      </c>
      <c r="B216" s="115"/>
      <c r="C216" s="33"/>
      <c r="D216" s="136" t="s">
        <v>235</v>
      </c>
      <c r="E216" s="146"/>
    </row>
    <row r="217" spans="1:5" ht="42" x14ac:dyDescent="0.15">
      <c r="A217" s="24" t="s">
        <v>147</v>
      </c>
      <c r="B217" s="115"/>
      <c r="C217" s="33"/>
      <c r="D217" s="136" t="s">
        <v>148</v>
      </c>
      <c r="E217" s="146"/>
    </row>
    <row r="218" spans="1:5" ht="42" x14ac:dyDescent="0.15">
      <c r="A218" s="24" t="s">
        <v>149</v>
      </c>
      <c r="B218" s="115">
        <v>0.05</v>
      </c>
      <c r="C218" s="33"/>
      <c r="D218" s="140" t="s">
        <v>150</v>
      </c>
      <c r="E218" s="146"/>
    </row>
    <row r="219" spans="1:5" ht="42" x14ac:dyDescent="0.15">
      <c r="A219" s="24" t="s">
        <v>151</v>
      </c>
      <c r="B219" s="115"/>
      <c r="C219" s="33"/>
      <c r="D219" s="136" t="s">
        <v>152</v>
      </c>
      <c r="E219" s="146"/>
    </row>
    <row r="220" spans="1:5" ht="28" x14ac:dyDescent="0.15">
      <c r="A220" s="24" t="s">
        <v>153</v>
      </c>
      <c r="B220" s="173">
        <f>SUM(B212:B219)</f>
        <v>1</v>
      </c>
      <c r="C220" s="26" t="s">
        <v>154</v>
      </c>
      <c r="D220" s="127"/>
      <c r="E220" s="146"/>
    </row>
    <row r="221" spans="1:5" ht="14" x14ac:dyDescent="0.15">
      <c r="A221" s="24" t="s">
        <v>155</v>
      </c>
      <c r="B221" s="34">
        <f>B36</f>
        <v>60000</v>
      </c>
      <c r="C221" s="74"/>
      <c r="D221" s="136"/>
      <c r="E221" s="146"/>
    </row>
    <row r="222" spans="1:5" ht="15" thickBot="1" x14ac:dyDescent="0.2">
      <c r="A222" s="30" t="s">
        <v>156</v>
      </c>
      <c r="B222" s="166">
        <f>B220*B221</f>
        <v>60000</v>
      </c>
      <c r="C222" s="79"/>
      <c r="D222" s="79"/>
      <c r="E222" s="149"/>
    </row>
  </sheetData>
  <autoFilter ref="B1:B236" xr:uid="{00000000-0001-0000-0000-000000000000}"/>
  <mergeCells count="1">
    <mergeCell ref="A1:D1"/>
  </mergeCells>
  <phoneticPr fontId="7" type="noConversion"/>
  <pageMargins left="0.25" right="0.25" top="0.75" bottom="0.75" header="0.3" footer="0.3"/>
  <pageSetup scale="61" fitToHeight="0" orientation="landscape" horizontalDpi="300" verticalDpi="300" r:id="rId1"/>
  <headerFooter alignWithMargins="0">
    <oddHeader>&amp;C&amp;"Arial,Bold"&amp;16Rough Draft Business Case</oddHeader>
    <oddFooter>&amp;CConfidential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tabSelected="1" zoomScale="150" zoomScaleNormal="150" workbookViewId="0">
      <selection activeCell="C26" sqref="C26:G26"/>
    </sheetView>
  </sheetViews>
  <sheetFormatPr baseColWidth="10" defaultColWidth="9.1640625" defaultRowHeight="11" x14ac:dyDescent="0.15"/>
  <cols>
    <col min="1" max="2" width="1.6640625" style="4" customWidth="1"/>
    <col min="3" max="3" width="37" style="4" customWidth="1"/>
    <col min="4" max="7" width="14.5" style="4" customWidth="1"/>
    <col min="8" max="16384" width="9.1640625" style="4"/>
  </cols>
  <sheetData>
    <row r="1" spans="1:7" ht="66" customHeight="1" x14ac:dyDescent="0.15">
      <c r="A1" s="120" t="s">
        <v>207</v>
      </c>
      <c r="B1" s="121"/>
      <c r="C1" s="121"/>
      <c r="D1" s="121"/>
      <c r="E1" s="121"/>
      <c r="F1" s="121"/>
      <c r="G1" s="122"/>
    </row>
    <row r="2" spans="1:7" ht="13" x14ac:dyDescent="0.15">
      <c r="A2" s="1" t="s">
        <v>10</v>
      </c>
      <c r="B2" s="2"/>
      <c r="C2" s="2"/>
      <c r="D2" s="2"/>
      <c r="E2" s="2"/>
      <c r="F2" s="3"/>
      <c r="G2" s="2"/>
    </row>
    <row r="3" spans="1:7" s="5" customFormat="1" x14ac:dyDescent="0.15">
      <c r="A3" s="5" t="s">
        <v>14</v>
      </c>
      <c r="D3" s="5" t="s">
        <v>243</v>
      </c>
      <c r="E3" s="6" t="s">
        <v>11</v>
      </c>
      <c r="F3" s="6" t="s">
        <v>12</v>
      </c>
      <c r="G3" s="6" t="s">
        <v>13</v>
      </c>
    </row>
    <row r="4" spans="1:7" ht="11.25" customHeight="1" x14ac:dyDescent="0.15">
      <c r="B4" s="7" t="s">
        <v>91</v>
      </c>
      <c r="C4" s="7"/>
      <c r="E4" s="8">
        <f>'Business Case Calculations'!B40</f>
        <v>5999.9999999999991</v>
      </c>
      <c r="F4" s="8">
        <f>E4</f>
        <v>5999.9999999999991</v>
      </c>
      <c r="G4" s="8">
        <f>F4</f>
        <v>5999.9999999999991</v>
      </c>
    </row>
    <row r="5" spans="1:7" ht="11.25" customHeight="1" x14ac:dyDescent="0.15">
      <c r="A5" s="5"/>
      <c r="B5" s="4" t="s">
        <v>176</v>
      </c>
      <c r="D5" s="7"/>
      <c r="E5" s="32">
        <f>'Business Case Calculations'!B51</f>
        <v>2250</v>
      </c>
      <c r="F5" s="32">
        <f t="shared" ref="F5:F15" si="0">E5</f>
        <v>2250</v>
      </c>
      <c r="G5" s="32">
        <f>E5</f>
        <v>2250</v>
      </c>
    </row>
    <row r="6" spans="1:7" ht="11.25" customHeight="1" x14ac:dyDescent="0.15">
      <c r="A6" s="5"/>
      <c r="B6" s="7" t="s">
        <v>104</v>
      </c>
      <c r="C6" s="7"/>
      <c r="E6" s="8">
        <f>'Business Case Calculations'!B58</f>
        <v>25000</v>
      </c>
      <c r="F6" s="8">
        <f t="shared" si="0"/>
        <v>25000</v>
      </c>
      <c r="G6" s="8">
        <f t="shared" ref="G6:G15" si="1">F6</f>
        <v>25000</v>
      </c>
    </row>
    <row r="7" spans="1:7" ht="11.25" customHeight="1" x14ac:dyDescent="0.15">
      <c r="A7" s="5"/>
      <c r="B7" s="7" t="s">
        <v>32</v>
      </c>
      <c r="C7" s="7"/>
      <c r="D7" s="7"/>
      <c r="E7" s="8">
        <f>'Business Case Calculations'!B64</f>
        <v>91346.153846153844</v>
      </c>
      <c r="F7" s="8">
        <f t="shared" si="0"/>
        <v>91346.153846153844</v>
      </c>
      <c r="G7" s="8">
        <f t="shared" si="1"/>
        <v>91346.153846153844</v>
      </c>
    </row>
    <row r="8" spans="1:7" s="7" customFormat="1" x14ac:dyDescent="0.15">
      <c r="B8" s="4" t="s">
        <v>29</v>
      </c>
      <c r="E8" s="8">
        <f>'Business Case Calculations'!B87</f>
        <v>137500</v>
      </c>
      <c r="F8" s="8">
        <f t="shared" si="0"/>
        <v>137500</v>
      </c>
      <c r="G8" s="8">
        <f t="shared" si="1"/>
        <v>137500</v>
      </c>
    </row>
    <row r="9" spans="1:7" s="7" customFormat="1" x14ac:dyDescent="0.15">
      <c r="B9" s="7" t="s">
        <v>106</v>
      </c>
      <c r="E9" s="8">
        <f>'Business Case Calculations'!B100</f>
        <v>176000</v>
      </c>
      <c r="F9" s="8">
        <f t="shared" si="0"/>
        <v>176000</v>
      </c>
      <c r="G9" s="8">
        <f t="shared" si="1"/>
        <v>176000</v>
      </c>
    </row>
    <row r="10" spans="1:7" s="7" customFormat="1" x14ac:dyDescent="0.15">
      <c r="B10" s="7" t="s">
        <v>95</v>
      </c>
      <c r="E10" s="8">
        <f>'Business Case Calculations'!B123</f>
        <v>120000</v>
      </c>
      <c r="F10" s="8">
        <f t="shared" si="0"/>
        <v>120000</v>
      </c>
      <c r="G10" s="8">
        <f t="shared" si="1"/>
        <v>120000</v>
      </c>
    </row>
    <row r="11" spans="1:7" s="7" customFormat="1" x14ac:dyDescent="0.15">
      <c r="B11" s="7" t="s">
        <v>132</v>
      </c>
      <c r="E11" s="8">
        <f>'Business Case Calculations'!B129</f>
        <v>45000</v>
      </c>
      <c r="F11" s="8">
        <f t="shared" si="0"/>
        <v>45000</v>
      </c>
      <c r="G11" s="8">
        <f t="shared" si="1"/>
        <v>45000</v>
      </c>
    </row>
    <row r="12" spans="1:7" s="7" customFormat="1" ht="11.25" customHeight="1" x14ac:dyDescent="0.15">
      <c r="B12" s="7" t="s">
        <v>18</v>
      </c>
      <c r="E12" s="8">
        <f>'Business Case Calculations'!B139</f>
        <v>28866</v>
      </c>
      <c r="F12" s="8">
        <f t="shared" si="0"/>
        <v>28866</v>
      </c>
      <c r="G12" s="8">
        <f t="shared" si="1"/>
        <v>28866</v>
      </c>
    </row>
    <row r="13" spans="1:7" s="7" customFormat="1" x14ac:dyDescent="0.15">
      <c r="B13" s="7" t="s">
        <v>197</v>
      </c>
      <c r="E13" s="8">
        <f>'Business Case Calculations'!B160</f>
        <v>51900</v>
      </c>
      <c r="F13" s="8">
        <f t="shared" si="0"/>
        <v>51900</v>
      </c>
      <c r="G13" s="8">
        <f t="shared" si="1"/>
        <v>51900</v>
      </c>
    </row>
    <row r="14" spans="1:7" s="7" customFormat="1" x14ac:dyDescent="0.15">
      <c r="B14" s="7" t="s">
        <v>187</v>
      </c>
      <c r="E14" s="8">
        <f>'Business Case Calculations'!B171</f>
        <v>45000</v>
      </c>
      <c r="F14" s="8">
        <f>E14</f>
        <v>45000</v>
      </c>
      <c r="G14" s="8">
        <f t="shared" si="1"/>
        <v>45000</v>
      </c>
    </row>
    <row r="15" spans="1:7" s="7" customFormat="1" x14ac:dyDescent="0.15">
      <c r="B15" s="7" t="s">
        <v>15</v>
      </c>
      <c r="E15" s="8">
        <f>'Business Case Calculations'!B180</f>
        <v>15000</v>
      </c>
      <c r="F15" s="8">
        <f t="shared" si="0"/>
        <v>15000</v>
      </c>
      <c r="G15" s="8">
        <f t="shared" si="1"/>
        <v>15000</v>
      </c>
    </row>
    <row r="16" spans="1:7" s="7" customFormat="1" x14ac:dyDescent="0.15">
      <c r="B16" s="7" t="s">
        <v>56</v>
      </c>
      <c r="E16" s="8">
        <f>'Business Case Calculations'!B187</f>
        <v>35000</v>
      </c>
      <c r="F16" s="8">
        <f t="shared" ref="F16:G16" si="2">E16</f>
        <v>35000</v>
      </c>
      <c r="G16" s="8">
        <f t="shared" si="2"/>
        <v>35000</v>
      </c>
    </row>
    <row r="17" spans="1:7" s="7" customFormat="1" x14ac:dyDescent="0.15">
      <c r="B17" s="4" t="s">
        <v>130</v>
      </c>
      <c r="C17" s="4"/>
      <c r="E17" s="32">
        <f>'Business Case Calculations'!B211</f>
        <v>60000</v>
      </c>
      <c r="F17" s="32">
        <f>E17</f>
        <v>60000</v>
      </c>
      <c r="G17" s="32">
        <f>F17</f>
        <v>60000</v>
      </c>
    </row>
    <row r="18" spans="1:7" ht="11.25" customHeight="1" thickBot="1" x14ac:dyDescent="0.2">
      <c r="A18" s="5"/>
      <c r="B18" s="4" t="s">
        <v>131</v>
      </c>
      <c r="E18" s="32">
        <f>'Business Case Calculations'!B203</f>
        <v>80000</v>
      </c>
      <c r="F18" s="32">
        <f>E18</f>
        <v>80000</v>
      </c>
      <c r="G18" s="32">
        <f>F18</f>
        <v>80000</v>
      </c>
    </row>
    <row r="19" spans="1:7" ht="11.25" customHeight="1" thickTop="1" x14ac:dyDescent="0.15">
      <c r="A19" s="5"/>
      <c r="C19" s="180" t="s">
        <v>16</v>
      </c>
      <c r="D19" s="5"/>
      <c r="E19" s="181">
        <f>SUM(E4:E18)</f>
        <v>918862.15384615387</v>
      </c>
      <c r="F19" s="181">
        <f t="shared" ref="F19:G19" si="3">SUM(F4:F18)</f>
        <v>918862.15384615387</v>
      </c>
      <c r="G19" s="181">
        <f t="shared" si="3"/>
        <v>918862.15384615387</v>
      </c>
    </row>
    <row r="21" spans="1:7" s="176" customFormat="1" x14ac:dyDescent="0.15">
      <c r="A21" s="175" t="s">
        <v>239</v>
      </c>
      <c r="C21" s="177"/>
      <c r="D21" s="177"/>
      <c r="E21" s="177"/>
      <c r="F21" s="177"/>
    </row>
    <row r="22" spans="1:7" s="176" customFormat="1" x14ac:dyDescent="0.15">
      <c r="B22" s="176" t="s">
        <v>243</v>
      </c>
      <c r="D22" s="176">
        <v>40000</v>
      </c>
    </row>
    <row r="23" spans="1:7" s="176" customFormat="1" x14ac:dyDescent="0.15">
      <c r="B23" s="176" t="s">
        <v>240</v>
      </c>
      <c r="E23" s="176">
        <v>57000</v>
      </c>
      <c r="F23" s="176">
        <v>87000</v>
      </c>
      <c r="G23" s="176">
        <v>107000</v>
      </c>
    </row>
    <row r="24" spans="1:7" s="176" customFormat="1" x14ac:dyDescent="0.15">
      <c r="B24" s="176" t="s">
        <v>241</v>
      </c>
      <c r="E24" s="179">
        <v>12000</v>
      </c>
      <c r="F24" s="179">
        <v>19000</v>
      </c>
      <c r="G24" s="179">
        <v>38000</v>
      </c>
    </row>
    <row r="25" spans="1:7" s="176" customFormat="1" ht="12" thickBot="1" x14ac:dyDescent="0.2">
      <c r="B25" s="176" t="s">
        <v>242</v>
      </c>
      <c r="D25" s="178"/>
      <c r="E25" s="178">
        <v>22800</v>
      </c>
      <c r="F25" s="178">
        <v>37600</v>
      </c>
      <c r="G25" s="178">
        <v>48900</v>
      </c>
    </row>
    <row r="26" spans="1:7" s="176" customFormat="1" ht="12" thickTop="1" x14ac:dyDescent="0.15">
      <c r="C26" s="180" t="s">
        <v>244</v>
      </c>
      <c r="D26" s="175">
        <f>SUM(D22:D25)</f>
        <v>40000</v>
      </c>
      <c r="E26" s="175">
        <f t="shared" ref="E26:G26" si="4">SUM(E22:E25)</f>
        <v>91800</v>
      </c>
      <c r="F26" s="175">
        <f t="shared" si="4"/>
        <v>143600</v>
      </c>
      <c r="G26" s="175">
        <f t="shared" si="4"/>
        <v>193900</v>
      </c>
    </row>
  </sheetData>
  <mergeCells count="1">
    <mergeCell ref="A1:G1"/>
  </mergeCells>
  <phoneticPr fontId="7" type="noConversion"/>
  <pageMargins left="0.75" right="0.75" top="1" bottom="1" header="0.5" footer="0.5"/>
  <pageSetup orientation="landscape" horizontalDpi="300" verticalDpi="300" r:id="rId1"/>
  <headerFooter alignWithMargins="0">
    <oddHeader>&amp;C&amp;"Arial,Bold"&amp;16Rough Draft Business Case</oddHeader>
    <oddFooter>&amp;CConfidential Information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Business Case Calculations</vt:lpstr>
      <vt:lpstr>Business Case Summary</vt:lpstr>
    </vt:vector>
  </TitlesOfParts>
  <Company>Concur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Eric Kvam</cp:lastModifiedBy>
  <cp:lastPrinted>2011-03-15T00:13:45Z</cp:lastPrinted>
  <dcterms:created xsi:type="dcterms:W3CDTF">2008-11-18T15:00:08Z</dcterms:created>
  <dcterms:modified xsi:type="dcterms:W3CDTF">2026-06-04T11:09:39Z</dcterms:modified>
</cp:coreProperties>
</file>